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 activeTab="3"/>
  </bookViews>
  <sheets>
    <sheet name="LIESMICH" sheetId="7" r:id="rId1"/>
    <sheet name="Musterkalkulation" sheetId="1" r:id="rId2"/>
    <sheet name="individuelle Kalkulation" sheetId="6" r:id="rId3"/>
    <sheet name="Leerkalkulation" sheetId="9" r:id="rId4"/>
  </sheets>
  <definedNames>
    <definedName name="_xlnm.Print_Area" localSheetId="2">'individuelle Kalkulation'!$A$1:$L$61</definedName>
    <definedName name="_xlnm.Print_Area" localSheetId="3">Leerkalkulation!$A$1:$L$61</definedName>
    <definedName name="_xlnm.Print_Area" localSheetId="1">Musterkalkulation!$A$1:$J$64</definedName>
  </definedNames>
  <calcPr calcId="145621"/>
</workbook>
</file>

<file path=xl/calcChain.xml><?xml version="1.0" encoding="utf-8"?>
<calcChain xmlns="http://schemas.openxmlformats.org/spreadsheetml/2006/main">
  <c r="D48" i="9" l="1"/>
  <c r="D41" i="1" l="1"/>
  <c r="I14" i="9" l="1"/>
  <c r="D39" i="6"/>
  <c r="D39" i="9"/>
  <c r="I26" i="9" l="1"/>
  <c r="G18" i="9" l="1"/>
  <c r="G19" i="9" l="1"/>
  <c r="D41" i="9" s="1"/>
  <c r="I42" i="9"/>
  <c r="I46" i="9" s="1"/>
  <c r="D40" i="9"/>
  <c r="I38" i="9"/>
  <c r="D38" i="9"/>
  <c r="I36" i="9"/>
  <c r="D36" i="9"/>
  <c r="I22" i="9"/>
  <c r="D37" i="9" s="1"/>
  <c r="I42" i="6"/>
  <c r="I46" i="6" s="1"/>
  <c r="I38" i="6"/>
  <c r="I36" i="6"/>
  <c r="I36" i="1"/>
  <c r="I38" i="1"/>
  <c r="I42" i="1"/>
  <c r="I46" i="1" s="1"/>
  <c r="D42" i="9" l="1"/>
  <c r="I26" i="6"/>
  <c r="I22" i="6"/>
  <c r="D37" i="6" s="1"/>
  <c r="D43" i="9" l="1"/>
  <c r="D44" i="9" s="1"/>
  <c r="D46" i="9" l="1"/>
  <c r="I48" i="9"/>
  <c r="D40" i="6"/>
  <c r="D38" i="6"/>
  <c r="D36" i="6"/>
  <c r="G18" i="6"/>
  <c r="L55" i="9" l="1"/>
  <c r="L57" i="9" s="1"/>
  <c r="D55" i="9"/>
  <c r="D59" i="9" s="1"/>
  <c r="H55" i="9"/>
  <c r="H59" i="9" s="1"/>
  <c r="L61" i="9"/>
  <c r="D61" i="9"/>
  <c r="H61" i="9"/>
  <c r="G19" i="6"/>
  <c r="D41" i="6" s="1"/>
  <c r="D42" i="6" s="1"/>
  <c r="D43" i="6" l="1"/>
  <c r="D44" i="6" s="1"/>
  <c r="D48" i="6" s="1"/>
  <c r="G18" i="1"/>
  <c r="D46" i="6" l="1"/>
  <c r="I48" i="6"/>
  <c r="D42" i="1"/>
  <c r="H55" i="6" l="1"/>
  <c r="H59" i="6" s="1"/>
  <c r="L55" i="6"/>
  <c r="L57" i="6" s="1"/>
  <c r="D55" i="6"/>
  <c r="D59" i="6" s="1"/>
  <c r="H61" i="6"/>
  <c r="L61" i="6"/>
  <c r="D43" i="1"/>
  <c r="D44" i="1" s="1"/>
  <c r="D61" i="6"/>
  <c r="I48" i="1" l="1"/>
  <c r="D56" i="1" s="1"/>
  <c r="D48" i="1"/>
  <c r="D46" i="1"/>
  <c r="G62" i="1" l="1"/>
  <c r="J62" i="1"/>
  <c r="D62" i="1"/>
  <c r="D60" i="1"/>
  <c r="G56" i="1"/>
  <c r="G60" i="1" l="1"/>
  <c r="J56" i="1"/>
  <c r="J58" i="1" s="1"/>
</calcChain>
</file>

<file path=xl/comments1.xml><?xml version="1.0" encoding="utf-8"?>
<comments xmlns="http://schemas.openxmlformats.org/spreadsheetml/2006/main">
  <authors>
    <author>Wilken</author>
  </authors>
  <commentList>
    <comment ref="G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Jahreskilometerleistung  minus
Privatfahrten,
Werkstattfahrten,
etc.
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fahrzeugindividueller Durchschnittswert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Durchschnittswert,
netto, ohne Umsatzsteuer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 xml:space="preserve">Wilken:
</t>
        </r>
        <r>
          <rPr>
            <sz val="9"/>
            <color indexed="81"/>
            <rFont val="Tahoma"/>
            <charset val="1"/>
          </rPr>
          <t xml:space="preserve">
inklusive Taxisonderausstattung
netto, ohne Umsatzsteuer</t>
        </r>
      </text>
    </comment>
    <comment ref="I14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Fahrerlohnkosten/Stunde multipliziert mit Arbeitszeit/Woche</t>
        </r>
      </text>
    </comment>
    <comment ref="H16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Gleicht die Kosten aus für Urlaubsabwesenheit und sonstige Abwesenheiten (z.B. Krankheit)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Bruttofahrerlohn plus Abeitgeberbeiträge multipliziert mit Personalfaktor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Zuschlage für Überstunden, Nachtarbeit, Sonn- und Feiertage</t>
        </r>
      </text>
    </comment>
    <comment ref="A20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Kfz-Steuer
Haftpflichtversicherung
Vollkaskoversicherung
TÜV/ASU-Gebühr
Eichgebühr
Zinskosten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wird ermittelt aus:
Kaufpreis dividiert durch die Nutzungsdauer in Jahren</t>
        </r>
      </text>
    </comment>
    <comment ref="A24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Reifenkosten
Wartung/Reparatur/Instandhaltung</t>
        </r>
      </text>
    </comment>
    <comment ref="A28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Bürobedarf
Raumkosten
Beiträge
anteilige Personalkosten/Büro
Telefonkosten
Buchführung/Jahresabschlusskosten
Kosten Zentrale
Vermittlungskosten Zentrale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Gesamtkilometer pro Jahr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variable Kosten pro Kilometer multipliziert mit Jahreskilometern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Gesamtkilometer minus
Privatfahrten,
Werkstattfahrten,
etc.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unternehmensindividuell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Einsatzkilometer dividiert durch
Anzahl Touren pro Jahr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8 % der Selbstkosten/Jahr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unternehmensindividuell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Gesamtkosten pro Jahr dividiert durch Jahreskilometer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durchschnittliche Umlaufkilometer multipliziert mit Prozentsatz "Anteil Besetztfahrten"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Gesamtkosten/Jahr dividiert durch (48 Stunden pro Woche multipliziert mit 52 Jahreswochen= 2.496 Stunden)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Auf Einsatzkilometer pro Jahr entfallende anteilige Kosten dividiert durch Anzahl Touren pro Jahr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ermittelt aus Gesamtkosten/Tour, minus Grundgebühr und dividiert durch die durchschnittliche Tourlänge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Gesamtkosten/Stunde plus Umsatzsteuer (7%)
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Gesamtkosten/Stunde plus Umsatzsteuer (7%)
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Gesamtkosten/Stunde plus Umsatzsteuer (7%)
</t>
        </r>
      </text>
    </comment>
  </commentList>
</comments>
</file>

<file path=xl/comments2.xml><?xml version="1.0" encoding="utf-8"?>
<comments xmlns="http://schemas.openxmlformats.org/spreadsheetml/2006/main">
  <authors>
    <author>Wilken</author>
  </authors>
  <commentList>
    <comment ref="I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fahrzeugindividueller Durchschnittswert</t>
        </r>
      </text>
    </comment>
    <comment ref="C10" authorId="0">
      <text>
        <r>
          <rPr>
            <b/>
            <sz val="10"/>
            <color indexed="81"/>
            <rFont val="Tahoma"/>
            <family val="2"/>
          </rPr>
          <t>Wilken:</t>
        </r>
        <r>
          <rPr>
            <sz val="10"/>
            <color indexed="81"/>
            <rFont val="Tahoma"/>
            <family val="2"/>
          </rPr>
          <t xml:space="preserve">
Durchschnittswert,
netto, ohne Umsatzsteuer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 xml:space="preserve">Wilken:
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inklusive Taxisonderausstattung
netto, ohne Umsatzsteuer</t>
        </r>
      </text>
    </comment>
    <comment ref="I14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Fahrerlohnkosten/Stunde multipliziert mit Arbeitszeit/Woche</t>
        </r>
      </text>
    </comment>
    <comment ref="H16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Gleicht die Kosten aus für Urlaubsabwesenheit und sonstige Abwesenheiten (z.B. Krankheit)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Bruttofahrerlohn plus Abeitgeberbeiträge multipliziert mit Personalfaktor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Zuschläge für Überstunden, Nachtarbeit, Sonn- und Feiertage. Eingabe als ganze Zahl, ohne Prozentzeichen.</t>
        </r>
      </text>
    </comment>
    <comment ref="A19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zusätzliches </t>
        </r>
        <r>
          <rPr>
            <sz val="10"/>
            <color indexed="81"/>
            <rFont val="Tahoma"/>
            <family val="2"/>
          </rPr>
          <t xml:space="preserve">Fahrpersonal muß hier dezimal eingeben werden:
z.B. 0,5 Fahrer oder 0,75 oder 1,5 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 xml:space="preserve">
Kfz-Steuer
Haftpflichtversicherung
Vollkaskoversicherung
TÜV/ASU-Gebühr
Eichgebühr
Zinskosten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Kaufpreis des Fahrzeugs dividiert durch die Nutzungsdauer in Jahren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Reifenkosten
Wartung/Reparatur/Instandhaltung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Treibstoffpreis pro Liter multipliziert mit Treibstoffverbrauch pro 100 Kilometer dividiert durch 100</t>
        </r>
      </text>
    </comment>
    <comment ref="A29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Bürobedarf
Raumkosten
Beiträge
anteilige Personalkosten/Büro
Telefonkosten
Buchführung/Jahresabschlusskosten
Kosten Zentrale
Vermittlungskosten Zentrale</t>
        </r>
      </text>
    </comment>
    <comment ref="I3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unternehmensindividuell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variable Kosten pro Kilometer multipliziert mit Jahreskilometern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Kraftstoffkosten pro Kilometer multipliziert mit Jahreskilometern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unternehmensindividuell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Einsatz</t>
        </r>
        <r>
          <rPr>
            <sz val="10"/>
            <color indexed="81"/>
            <rFont val="Tahoma"/>
            <family val="2"/>
          </rPr>
          <t>kilometer dividiert durch
Anzahl Touren pro Jahr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Prozentsatz des Kalkulationszuschlages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kalkulatorische Kosten für Unternehmerlohn und Gewinn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unternehmensindividuell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Gesamtkosten pro Jahr dividiert durch Jahreskilometer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durchschnittliche Umlaufkilometer multipliziert mit Prozentsatz "Anteil Besetztfahrten"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Gesamtkosten/Jahr dividiert durch Jahreseinsatzstunden des Stammfahrers sowie anteiliger Stunden möglicher zusätzlicher Fahrer.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Auf Einsatzkilometer pro Jahr entfallende anteilige Kosten dividiert durch Anzahl Touren pro Jahr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Eingabe individuell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individuelle Eingabe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Ermittelt aus Gesamtkosten/Tour brutto minus durchnittliche Tourlänge multipliziert mit KM-Satz, brutto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ermittelt aus Gesamtkosten/Tour, minus Grundgebühr und dividiert durch die durchschnittliche Tourlänge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ermittelt aus Gesamtkosten/Tour, minus Grundgebühr und dividiert durch die durchschnittliche Tourlänge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individuelle Eingabe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Gesamtkosten/Stunde plus Umsatzsteuer (7%)
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Gesamtkosten/Stunde plus Umsatzsteuer (7%)
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Gesamtkosten/Stunde plus Umsatzsteuer (7%)
</t>
        </r>
      </text>
    </comment>
  </commentList>
</comments>
</file>

<file path=xl/comments3.xml><?xml version="1.0" encoding="utf-8"?>
<comments xmlns="http://schemas.openxmlformats.org/spreadsheetml/2006/main">
  <authors>
    <author>Wilken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Jahreskilometerleistung
minus
Privatfahrten,
Werkstattfahrten,
etc.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fahrzeugindividueller Durchschnittswert</t>
        </r>
      </text>
    </comment>
    <comment ref="C10" authorId="0">
      <text>
        <r>
          <rPr>
            <b/>
            <sz val="10"/>
            <color indexed="81"/>
            <rFont val="Tahoma"/>
            <family val="2"/>
          </rPr>
          <t>Wilken:</t>
        </r>
        <r>
          <rPr>
            <sz val="10"/>
            <color indexed="81"/>
            <rFont val="Tahoma"/>
            <family val="2"/>
          </rPr>
          <t xml:space="preserve">
Durchschnittswert,
netto, ohne Umsatzsteuer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 xml:space="preserve">Wilken:
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inklusive Taxisonderausstattung
netto, ohne Umsatzsteuer</t>
        </r>
      </text>
    </comment>
    <comment ref="G14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Fahrerlohnkosten/Stunde multpliziert mit Artbeitszeit/Woche, multipliziert mit 52 Wochen</t>
        </r>
      </text>
    </comment>
    <comment ref="H16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Gleicht die Kosten aus für Urlaubsabwesenheit und sonstige Abwesenheiten (z.B. Krankheit)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Hier ist grundsätzlich der Stammfahrer (also 1) einzugeben</t>
        </r>
      </text>
    </comment>
    <comment ref="G18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Bruttofahrerlohn plus Arbeitgeberbeiträge multipliziert mit Personalfaktor</t>
        </r>
      </text>
    </comment>
    <comment ref="H1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Zuschläge für Überstunden, Nachtarbeit, Sonn- und Feiertage. Eingabe als ganze Zahl, ohne Prozentzeichen.</t>
        </r>
      </text>
    </comment>
    <comment ref="A19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10"/>
            <color indexed="81"/>
            <rFont val="Tahoma"/>
            <family val="2"/>
          </rPr>
          <t xml:space="preserve">zusätzliches </t>
        </r>
        <r>
          <rPr>
            <sz val="10"/>
            <color indexed="81"/>
            <rFont val="Tahoma"/>
            <family val="2"/>
          </rPr>
          <t xml:space="preserve">Fahrpersonal muß hier dezimal eingeben werden:
z.B. 0,5 Fahrer oder 0,75 oder 1,5 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Bruttofahrerlohn plus
Arbeitgeberbeiträge 
multipliziert mit Personalfaktor</t>
        </r>
      </text>
    </comment>
    <comment ref="A21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 xml:space="preserve">
Kfz-Steuer
Haftpflichtversicherung
Vollkaskoversicherung
TÜV/ASU-Gebühr
Eichgebühr
Zinskosten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Kaufpreis des Fahrzeugs dividiert durch die Nutzungsdauer in Jahren</t>
        </r>
      </text>
    </comment>
    <comment ref="A25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Reifenkosten
Wartung/Reparatur/Instandhaltung</t>
        </r>
      </text>
    </comment>
    <comment ref="I25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variable Fahrzeugkosten pro Jahr dividiert durch Jahreskilometer</t>
        </r>
      </text>
    </comment>
    <comment ref="A2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Treibstoffpreis pro Liter multipliziert mit Treibstoffverbrauch pro 100 Kilometer dividiert durch 100</t>
        </r>
      </text>
    </comment>
    <comment ref="A29" authorId="0">
      <text>
        <r>
          <rPr>
            <b/>
            <sz val="9"/>
            <color indexed="81"/>
            <rFont val="Tahoma"/>
            <charset val="1"/>
          </rPr>
          <t>Wilken: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0"/>
            <color indexed="81"/>
            <rFont val="Tahoma"/>
            <family val="2"/>
          </rPr>
          <t>Bürobedarf
Raumkosten
Beiträge
anteilige Personalkosten/Büro
Telefonkosten
Buchführung/Jahresabschlusskosten
Kosten Zentrale
Vermittlungskosten Zentrale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variable Kosten pro Kilometer multipliziert mit Jahreskilometern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Kraftstoffkosten pro Kilometer multipliziert mit Jahreskilometern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unternehmensindividuell</t>
        </r>
      </text>
    </comment>
    <comment ref="I42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Einsatz</t>
        </r>
        <r>
          <rPr>
            <sz val="10"/>
            <color indexed="81"/>
            <rFont val="Tahoma"/>
            <family val="2"/>
          </rPr>
          <t>kilometer dividiert durch
Anzahl Touren pro Jahr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Prozentsatz des Kalkulationszuschlages
Eingabe ohne %-Zeichen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% - Satz der Selbstkosten pro Jahr</t>
        </r>
      </text>
    </comment>
    <comment ref="I44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unternehmensindividuell
Eingabe ohne %-Zeichen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Gesamtkosten pro Jahr dividiert durch Jahreskilometer</t>
        </r>
      </text>
    </comment>
    <comment ref="I46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durchschnittliche Umlaufkilometer multipliziert mit Prozentsatz "Anteil Besetztfahrten"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Gesamtkosten/Jahr dividiert durch Jahreseinsatzstunden des Stammfahrers sowie anteiliger Stunden möglicher zusätzlicher Fahrer.</t>
        </r>
      </text>
    </comment>
    <comment ref="I48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Auf Einsatzkilometer pro Jahr entfallende anteilige Kosten dividiert durch Anzahl Touren pro Jahr</t>
        </r>
      </text>
    </comment>
    <comment ref="D57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Eingabe individuell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individuelle Eingabe</t>
        </r>
      </text>
    </comment>
    <comment ref="L57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Ermittelt aus Gesamtkosten/Tour brutto minus durchnittliche Tourlänge multipliziert mit KM-Satz, brutto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ermittelt aus Gesamtkosten/Tour, minus Grundgebühr und dividiert durch die durchschnittliche Tourlänge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ermittelt aus Gesamtkosten/Tour, minus Grundgebühr und dividiert durch die durchschnittliche Tourlänge</t>
        </r>
      </text>
    </comment>
    <comment ref="L59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individuelle Eingabe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Gesamtkosten/Stunde plus Umsatzsteuer (7%)
</t>
        </r>
      </text>
    </comment>
    <comment ref="H61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Gesamtkosten/Stunde plus Umsatzsteuer (7%)
</t>
        </r>
      </text>
    </comment>
    <comment ref="L61" authorId="0">
      <text>
        <r>
          <rPr>
            <b/>
            <sz val="9"/>
            <color indexed="81"/>
            <rFont val="Tahoma"/>
            <family val="2"/>
          </rPr>
          <t>Wilken: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Gesamtkosten/Stunde plus Umsatzsteuer (7%)
</t>
        </r>
      </text>
    </comment>
  </commentList>
</comments>
</file>

<file path=xl/sharedStrings.xml><?xml version="1.0" encoding="utf-8"?>
<sst xmlns="http://schemas.openxmlformats.org/spreadsheetml/2006/main" count="221" uniqueCount="102">
  <si>
    <t>Taxikalkulation</t>
  </si>
  <si>
    <t>Fahrzeugmarke</t>
  </si>
  <si>
    <t>Fahrzeugtyp</t>
  </si>
  <si>
    <t>Nutzungsdauer in Jahren</t>
  </si>
  <si>
    <t>Jahreskilometerleistung</t>
  </si>
  <si>
    <t>Reifenlebensdauer/km</t>
  </si>
  <si>
    <t>Kaufpreis/Fahrzeug/Euro/netto/incl. Überführung</t>
  </si>
  <si>
    <t>Fahrerlohnkosten/Stunde</t>
  </si>
  <si>
    <t>8,50 Euro</t>
  </si>
  <si>
    <t>Arbeitszeit/Woche/Std.</t>
  </si>
  <si>
    <t>48</t>
  </si>
  <si>
    <t>Arbeitgeberbeiträge / Sozialversicherungen (%)</t>
  </si>
  <si>
    <t>Personalfaktor</t>
  </si>
  <si>
    <t>Fahrerpersonalkosten/Jahr bei Besetzung mit</t>
  </si>
  <si>
    <t>Fahrer</t>
  </si>
  <si>
    <t>Fahrerbruttolohn/Jahr (€)</t>
  </si>
  <si>
    <t>Zinssatz/Fahrzeugfinanzierung (%)</t>
  </si>
  <si>
    <t>Treibstoffverbrauch/100 km</t>
  </si>
  <si>
    <t>Treibstoffpreis/Liter (€)</t>
  </si>
  <si>
    <t>Gesamtkosten pro Jahr</t>
  </si>
  <si>
    <t>feste Fahrzeugkosten</t>
  </si>
  <si>
    <t>variable Fahrzeugkosten</t>
  </si>
  <si>
    <t>allgemeine Verwaltungskosten</t>
  </si>
  <si>
    <t>= Selbstkosten/Jahr</t>
  </si>
  <si>
    <t>+ Kalkulationszuschlag</t>
  </si>
  <si>
    <t>= Gesamtkosten pro Jahr</t>
  </si>
  <si>
    <t>Anteil Besetztfahrten (%)</t>
  </si>
  <si>
    <t>durchschnittl. Tourlänge/Fahrt (km)</t>
  </si>
  <si>
    <t>Reifenpreis pro Satz (€)</t>
  </si>
  <si>
    <t>Fahrpersonalkosten</t>
  </si>
  <si>
    <t>Anzahl Touren pro Jahr</t>
  </si>
  <si>
    <t>Tarifanhebungsrechner</t>
  </si>
  <si>
    <t>Mustertaxi</t>
  </si>
  <si>
    <t>Mustertyp</t>
  </si>
  <si>
    <t>durchschnittl. Umlaufkilometer</t>
  </si>
  <si>
    <t>Gesamtkosten pro Kilometer (€)</t>
  </si>
  <si>
    <t>Gesamtkosten pro Stunde (€)</t>
  </si>
  <si>
    <t>Gesamtkosten/Tour (€)</t>
  </si>
  <si>
    <t>Gesamtkosten pro Tour (€), brutto</t>
  </si>
  <si>
    <t>- Grundgebühr (€) , brutto</t>
  </si>
  <si>
    <t xml:space="preserve"> = KM-Satz (€), brutto</t>
  </si>
  <si>
    <t>Erforderlicher Tarif:</t>
  </si>
  <si>
    <t>Erforderl. Tarif  "Wartezeit/Stunde"</t>
  </si>
  <si>
    <t xml:space="preserve">allgemeine Verwaltungskosten pro Jahr : </t>
  </si>
  <si>
    <t>+ Kalkulationszuschlag (%)</t>
  </si>
  <si>
    <t>Zusatzfahrer</t>
  </si>
  <si>
    <t xml:space="preserve"> Mustertyp</t>
  </si>
  <si>
    <t>Taxitarif und Tarifoptionen</t>
  </si>
  <si>
    <t>Option: geringerer KM-Satz</t>
  </si>
  <si>
    <t>- Grundgebühr, brutto</t>
  </si>
  <si>
    <t>Gesamtkosten/Tour, brutto</t>
  </si>
  <si>
    <t>Option: geringere Grundgebühr</t>
  </si>
  <si>
    <t>= KM-Satz, brutto</t>
  </si>
  <si>
    <t>2,20</t>
  </si>
  <si>
    <t>Abschreibung</t>
  </si>
  <si>
    <t>Abschreibung pro Jahr :</t>
  </si>
  <si>
    <t xml:space="preserve">Feste Fahrzeugkosten pro Jahr : </t>
  </si>
  <si>
    <t>Treibstoffkosten pro Kilometer :</t>
  </si>
  <si>
    <t>Treibstoffkosten</t>
  </si>
  <si>
    <t>Gesamtkosten pro Jahr :</t>
  </si>
  <si>
    <t xml:space="preserve">variable  Fahrzeugkosten pro Kilometer :  </t>
  </si>
  <si>
    <t>Gesamtkosten/Tour (€), brutto</t>
  </si>
  <si>
    <t>Optionale Tarife</t>
  </si>
  <si>
    <t>Feste Fahrzeugkosten pro Jahr: 6.204,50 Euro</t>
  </si>
  <si>
    <t>Treibstoffkosten pro Kilometer : 0,09 Euro</t>
  </si>
  <si>
    <t>variable  Fahrzeugkosten pro Kilometer:  0,07 Euro</t>
  </si>
  <si>
    <t>Einsatzkilometer</t>
  </si>
  <si>
    <t>allgemeine Verwaltungskosten pro Jahr : 9.000,00 Euro</t>
  </si>
  <si>
    <t>Gesamtkilometer pro Jahr</t>
  </si>
  <si>
    <t>Einsatzkilometer pro Jahr</t>
  </si>
  <si>
    <t xml:space="preserve"> Tarif  "Wartezeit/Stunde", brutto</t>
  </si>
  <si>
    <t xml:space="preserve"> Tarif "Wartezeit/Std."brutto</t>
  </si>
  <si>
    <t xml:space="preserve"> Tarif  "Wartezeit/Std." brutto</t>
  </si>
  <si>
    <t>Abschreibung pro Jahr : 7.000,00 Euro</t>
  </si>
  <si>
    <t>Die folgenden Erläuterungen dienen dem besseren Verständnis</t>
  </si>
  <si>
    <t>der drei Tabellen und sollen den Nutzer in die Lage versetzen,</t>
  </si>
  <si>
    <t>die Tabellen "individuelle Kalkulation" und "Leerkalkulation"</t>
  </si>
  <si>
    <t>richtig zu nutzen.</t>
  </si>
  <si>
    <t>Diese Tabelle dient der Darstellung der Vorgehensweise zur Ermittlung richtiger,</t>
  </si>
  <si>
    <t>d.h. kostendeckender Tarife. Die in der Tabelle angesetzten Werte sind hinsichtlich der</t>
  </si>
  <si>
    <t>Tabelle "Musterkalkulation":</t>
  </si>
  <si>
    <t>Tabelle "individuelle Kalkulation" :</t>
  </si>
  <si>
    <t>Diese Tabelle enthält ebenfalls, in bestimmten Feldern, Durchschnittswerte</t>
  </si>
  <si>
    <t>(hier rot unterlegt), die als realistisch anzusehen sind. Darüber hinaus hat der</t>
  </si>
  <si>
    <t>die dann in die Berechnungen einfliessen.</t>
  </si>
  <si>
    <t>Tabelle : "Leerkalkulation" :</t>
  </si>
  <si>
    <t>Diese Tabelle ermöglicht demjenigen Nutzer, der über alle benötigten Leistungs- und</t>
  </si>
  <si>
    <t>Eingaben:</t>
  </si>
  <si>
    <r>
      <rPr>
        <b/>
        <sz val="11"/>
        <color theme="1"/>
        <rFont val="Calibri"/>
        <family val="2"/>
        <scheme val="minor"/>
      </rPr>
      <t xml:space="preserve">Mustertabelle </t>
    </r>
    <r>
      <rPr>
        <sz val="11"/>
        <color theme="1"/>
        <rFont val="Calibri"/>
        <family val="2"/>
        <scheme val="minor"/>
      </rPr>
      <t>: die Tabelle ist komplett gesperrt, Eingaben sind nicht möglich.</t>
    </r>
  </si>
  <si>
    <t>Felder sind gesperrt.</t>
  </si>
  <si>
    <r>
      <rPr>
        <b/>
        <sz val="11"/>
        <color theme="1"/>
        <rFont val="Calibri"/>
        <family val="2"/>
        <scheme val="minor"/>
      </rPr>
      <t>Individuelle Kalkulation:</t>
    </r>
    <r>
      <rPr>
        <sz val="11"/>
        <color theme="1"/>
        <rFont val="Calibri"/>
        <family val="2"/>
        <scheme val="minor"/>
      </rPr>
      <t xml:space="preserve"> Eingaben sind in den gelben Feldern möglich, die roten</t>
    </r>
  </si>
  <si>
    <r>
      <rPr>
        <b/>
        <sz val="11"/>
        <color theme="1"/>
        <rFont val="Calibri"/>
        <family val="2"/>
        <scheme val="minor"/>
      </rPr>
      <t>Leerkalkulation:</t>
    </r>
    <r>
      <rPr>
        <sz val="11"/>
        <color theme="1"/>
        <rFont val="Calibri"/>
        <family val="2"/>
        <scheme val="minor"/>
      </rPr>
      <t xml:space="preserve"> Eingaben sind in alle gelben Felder möglich.</t>
    </r>
  </si>
  <si>
    <t>Die in den beiden Tabellen, in denen Eingaben möglich sind, zugrunde liegenden</t>
  </si>
  <si>
    <t>Kalkulationsformeln sind gesperrt und können nicht verändert werden.</t>
  </si>
  <si>
    <t>Die meisten Begriffe und Eingabefelder sind mit Kommentaren versehen, die der</t>
  </si>
  <si>
    <t>Erläuterung von Inhalten dienen oder die zugrunde liegenden Rechenschritte</t>
  </si>
  <si>
    <t>erläutern.</t>
  </si>
  <si>
    <t xml:space="preserve">variable  Fahrzeugkosten pro Kilometer ( Euro pro Kilometer):  </t>
  </si>
  <si>
    <t>Leistungen - wie der Kosten - Durchschnittswerte.</t>
  </si>
  <si>
    <t xml:space="preserve">Nutzer die Möglichkeit, in den gelb hinterlegten Feldern individuelle Werte einzugeben, </t>
  </si>
  <si>
    <t>Kostendaten verfügt, seine Kalkulation individuell zu gestalten.</t>
  </si>
  <si>
    <t>Zuschläge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</si>
</sst>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3" fontId="1" fillId="5" borderId="0" xfId="0" quotePrefix="1" applyNumberFormat="1" applyFont="1" applyFill="1" applyAlignment="1" applyProtection="1">
      <alignment horizontal="center"/>
    </xf>
    <xf numFmtId="0" fontId="1" fillId="5" borderId="0" xfId="0" quotePrefix="1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4" fontId="1" fillId="5" borderId="0" xfId="0" applyNumberFormat="1" applyFont="1" applyFill="1" applyAlignment="1" applyProtection="1">
      <alignment horizontal="center"/>
    </xf>
    <xf numFmtId="0" fontId="0" fillId="0" borderId="0" xfId="0" applyProtection="1"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3" fontId="0" fillId="4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3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1" fillId="2" borderId="0" xfId="0" applyFont="1" applyFill="1" applyProtection="1">
      <protection locked="0"/>
    </xf>
    <xf numFmtId="4" fontId="1" fillId="4" borderId="0" xfId="0" applyNumberFormat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2" fontId="1" fillId="4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4" borderId="0" xfId="0" quotePrefix="1" applyFont="1" applyFill="1" applyBorder="1" applyProtection="1">
      <protection locked="0"/>
    </xf>
    <xf numFmtId="0" fontId="0" fillId="0" borderId="10" xfId="0" applyBorder="1" applyProtection="1"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0" fontId="1" fillId="2" borderId="10" xfId="0" quotePrefix="1" applyFont="1" applyFill="1" applyBorder="1" applyProtection="1">
      <protection locked="0"/>
    </xf>
    <xf numFmtId="0" fontId="1" fillId="2" borderId="0" xfId="0" applyFont="1" applyFill="1" applyBorder="1" applyProtection="1"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3" fontId="1" fillId="5" borderId="0" xfId="0" applyNumberFormat="1" applyFont="1" applyFill="1" applyAlignment="1" applyProtection="1">
      <alignment horizontal="center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1" fillId="4" borderId="10" xfId="0" applyFont="1" applyFill="1" applyBorder="1" applyAlignment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2" fontId="0" fillId="0" borderId="11" xfId="0" applyNumberFormat="1" applyBorder="1" applyProtection="1">
      <protection locked="0"/>
    </xf>
    <xf numFmtId="2" fontId="1" fillId="5" borderId="0" xfId="0" applyNumberFormat="1" applyFont="1" applyFill="1" applyAlignment="1" applyProtection="1">
      <alignment horizontal="center"/>
    </xf>
    <xf numFmtId="2" fontId="1" fillId="5" borderId="11" xfId="0" applyNumberFormat="1" applyFont="1" applyFill="1" applyBorder="1" applyAlignment="1" applyProtection="1">
      <alignment horizontal="center"/>
    </xf>
    <xf numFmtId="2" fontId="1" fillId="5" borderId="6" xfId="0" applyNumberFormat="1" applyFont="1" applyFill="1" applyBorder="1" applyAlignment="1" applyProtection="1">
      <alignment horizontal="center"/>
    </xf>
    <xf numFmtId="17" fontId="1" fillId="5" borderId="11" xfId="0" quotePrefix="1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4" borderId="0" xfId="0" applyFill="1" applyAlignment="1" applyProtection="1">
      <alignment horizontal="center"/>
    </xf>
    <xf numFmtId="3" fontId="0" fillId="4" borderId="0" xfId="0" applyNumberFormat="1" applyFill="1" applyAlignment="1" applyProtection="1">
      <alignment horizontal="center"/>
    </xf>
    <xf numFmtId="4" fontId="0" fillId="4" borderId="0" xfId="0" applyNumberFormat="1" applyFill="1" applyAlignment="1" applyProtection="1">
      <alignment horizontal="center"/>
    </xf>
    <xf numFmtId="4" fontId="1" fillId="4" borderId="0" xfId="0" applyNumberFormat="1" applyFont="1" applyFill="1" applyAlignment="1" applyProtection="1">
      <alignment horizontal="center"/>
    </xf>
    <xf numFmtId="4" fontId="3" fillId="5" borderId="8" xfId="0" applyNumberFormat="1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13" fillId="5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0" fillId="2" borderId="9" xfId="0" applyFill="1" applyBorder="1" applyProtection="1"/>
    <xf numFmtId="0" fontId="0" fillId="2" borderId="6" xfId="0" applyFill="1" applyBorder="1" applyProtection="1"/>
    <xf numFmtId="0" fontId="0" fillId="4" borderId="0" xfId="0" applyFill="1" applyProtection="1"/>
    <xf numFmtId="4" fontId="3" fillId="5" borderId="2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1" fillId="2" borderId="0" xfId="0" applyFont="1" applyFill="1" applyProtection="1"/>
    <xf numFmtId="4" fontId="1" fillId="4" borderId="0" xfId="0" applyNumberFormat="1" applyFont="1" applyFill="1" applyProtection="1"/>
    <xf numFmtId="2" fontId="1" fillId="4" borderId="0" xfId="0" applyNumberFormat="1" applyFont="1" applyFill="1" applyAlignment="1" applyProtection="1">
      <alignment horizontal="center"/>
    </xf>
    <xf numFmtId="0" fontId="1" fillId="0" borderId="0" xfId="0" applyFont="1" applyProtection="1"/>
    <xf numFmtId="4" fontId="1" fillId="0" borderId="0" xfId="0" applyNumberFormat="1" applyFont="1" applyProtection="1"/>
    <xf numFmtId="0" fontId="1" fillId="4" borderId="0" xfId="0" applyFont="1" applyFill="1" applyBorder="1" applyProtection="1"/>
    <xf numFmtId="2" fontId="1" fillId="4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14" fillId="2" borderId="7" xfId="0" applyFont="1" applyFill="1" applyBorder="1" applyProtection="1"/>
    <xf numFmtId="0" fontId="14" fillId="2" borderId="8" xfId="0" applyFont="1" applyFill="1" applyBorder="1" applyProtection="1"/>
    <xf numFmtId="0" fontId="15" fillId="0" borderId="10" xfId="0" applyFont="1" applyBorder="1" applyProtection="1"/>
    <xf numFmtId="0" fontId="15" fillId="0" borderId="0" xfId="0" applyFont="1" applyBorder="1" applyProtection="1"/>
    <xf numFmtId="2" fontId="0" fillId="0" borderId="0" xfId="0" applyNumberFormat="1" applyBorder="1" applyAlignment="1" applyProtection="1">
      <alignment horizontal="center"/>
    </xf>
    <xf numFmtId="0" fontId="14" fillId="0" borderId="10" xfId="0" applyFont="1" applyBorder="1" applyProtection="1"/>
    <xf numFmtId="0" fontId="14" fillId="4" borderId="0" xfId="0" applyFont="1" applyFill="1" applyBorder="1" applyProtection="1"/>
    <xf numFmtId="0" fontId="1" fillId="4" borderId="11" xfId="0" applyFont="1" applyFill="1" applyBorder="1" applyProtection="1"/>
    <xf numFmtId="2" fontId="1" fillId="4" borderId="10" xfId="0" applyNumberFormat="1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11" xfId="0" applyFont="1" applyBorder="1" applyProtection="1"/>
    <xf numFmtId="0" fontId="14" fillId="2" borderId="10" xfId="0" quotePrefix="1" applyFont="1" applyFill="1" applyBorder="1" applyProtection="1"/>
    <xf numFmtId="0" fontId="14" fillId="2" borderId="0" xfId="0" applyFont="1" applyFill="1" applyBorder="1" applyProtection="1"/>
    <xf numFmtId="2" fontId="1" fillId="0" borderId="0" xfId="0" applyNumberFormat="1" applyFont="1" applyBorder="1" applyAlignment="1" applyProtection="1">
      <alignment horizontal="center"/>
    </xf>
    <xf numFmtId="0" fontId="14" fillId="2" borderId="0" xfId="0" quotePrefix="1" applyFont="1" applyFill="1" applyBorder="1" applyProtection="1"/>
    <xf numFmtId="0" fontId="1" fillId="4" borderId="10" xfId="0" applyFont="1" applyFill="1" applyBorder="1" applyProtection="1"/>
    <xf numFmtId="2" fontId="1" fillId="0" borderId="6" xfId="0" applyNumberFormat="1" applyFont="1" applyBorder="1" applyAlignment="1" applyProtection="1">
      <alignment horizontal="center"/>
    </xf>
    <xf numFmtId="0" fontId="1" fillId="2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1" fillId="4" borderId="0" xfId="0" applyFont="1" applyFill="1" applyAlignment="1" applyProtection="1">
      <protection locked="0"/>
    </xf>
    <xf numFmtId="0" fontId="1" fillId="5" borderId="0" xfId="0" applyFont="1" applyFill="1" applyAlignment="1" applyProtection="1">
      <alignment horizontal="center"/>
    </xf>
    <xf numFmtId="0" fontId="1" fillId="4" borderId="0" xfId="0" applyFont="1" applyFill="1" applyAlignment="1" applyProtection="1"/>
    <xf numFmtId="0" fontId="1" fillId="2" borderId="0" xfId="0" applyFont="1" applyFill="1" applyAlignment="1" applyProtection="1"/>
    <xf numFmtId="0" fontId="0" fillId="0" borderId="0" xfId="0" applyAlignment="1" applyProtection="1"/>
    <xf numFmtId="0" fontId="1" fillId="2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/>
    <xf numFmtId="0" fontId="1" fillId="4" borderId="0" xfId="0" applyFont="1" applyFill="1" applyAlignment="1" applyProtection="1"/>
    <xf numFmtId="0" fontId="0" fillId="0" borderId="0" xfId="0" applyAlignment="1" applyProtection="1"/>
    <xf numFmtId="0" fontId="1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9" fillId="0" borderId="0" xfId="0" applyFont="1" applyProtection="1">
      <protection locked="0"/>
    </xf>
    <xf numFmtId="4" fontId="9" fillId="4" borderId="0" xfId="0" applyNumberFormat="1" applyFont="1" applyFill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9" fillId="5" borderId="0" xfId="0" applyFont="1" applyFill="1" applyAlignment="1" applyProtection="1">
      <alignment horizontal="center"/>
    </xf>
    <xf numFmtId="0" fontId="9" fillId="4" borderId="0" xfId="0" applyFont="1" applyFill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4" fontId="10" fillId="4" borderId="0" xfId="0" applyNumberFormat="1" applyFont="1" applyFill="1" applyAlignment="1" applyProtection="1">
      <alignment horizontal="center"/>
      <protection locked="0"/>
    </xf>
    <xf numFmtId="0" fontId="9" fillId="4" borderId="0" xfId="0" applyFont="1" applyFill="1" applyProtection="1">
      <protection locked="0"/>
    </xf>
    <xf numFmtId="0" fontId="9" fillId="2" borderId="0" xfId="0" applyFont="1" applyFill="1" applyAlignment="1" applyProtection="1">
      <protection locked="0"/>
    </xf>
    <xf numFmtId="3" fontId="9" fillId="5" borderId="0" xfId="0" applyNumberFormat="1" applyFont="1" applyFill="1" applyAlignment="1" applyProtection="1">
      <alignment horizontal="center"/>
    </xf>
    <xf numFmtId="4" fontId="9" fillId="5" borderId="0" xfId="0" applyNumberFormat="1" applyFont="1" applyFill="1" applyAlignment="1" applyProtection="1">
      <alignment horizontal="center"/>
    </xf>
    <xf numFmtId="164" fontId="9" fillId="5" borderId="0" xfId="0" applyNumberFormat="1" applyFont="1" applyFill="1" applyAlignment="1" applyProtection="1">
      <alignment horizontal="center"/>
    </xf>
    <xf numFmtId="0" fontId="9" fillId="5" borderId="0" xfId="0" quotePrefix="1" applyFont="1" applyFill="1" applyAlignment="1" applyProtection="1">
      <alignment horizontal="center"/>
    </xf>
    <xf numFmtId="3" fontId="9" fillId="5" borderId="0" xfId="0" quotePrefix="1" applyNumberFormat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2" borderId="0" xfId="0" applyFill="1" applyAlignment="1" applyProtection="1">
      <protection locked="0"/>
    </xf>
    <xf numFmtId="0" fontId="0" fillId="4" borderId="0" xfId="0" applyFill="1" applyAlignment="1" applyProtection="1">
      <alignment horizontal="center"/>
    </xf>
    <xf numFmtId="4" fontId="1" fillId="4" borderId="12" xfId="0" applyNumberFormat="1" applyFont="1" applyFill="1" applyBorder="1" applyAlignment="1" applyProtection="1">
      <alignment horizontal="center"/>
    </xf>
    <xf numFmtId="3" fontId="1" fillId="4" borderId="12" xfId="0" applyNumberFormat="1" applyFont="1" applyFill="1" applyBorder="1" applyAlignment="1" applyProtection="1">
      <alignment horizontal="center"/>
    </xf>
    <xf numFmtId="0" fontId="0" fillId="2" borderId="0" xfId="0" applyFill="1" applyAlignment="1" applyProtection="1"/>
    <xf numFmtId="3" fontId="1" fillId="0" borderId="12" xfId="0" applyNumberFormat="1" applyFont="1" applyBorder="1" applyAlignment="1" applyProtection="1">
      <alignment horizontal="center"/>
    </xf>
    <xf numFmtId="2" fontId="1" fillId="4" borderId="12" xfId="0" applyNumberFormat="1" applyFont="1" applyFill="1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3" fontId="1" fillId="3" borderId="0" xfId="0" applyNumberFormat="1" applyFont="1" applyFill="1" applyAlignment="1" applyProtection="1">
      <alignment horizontal="center"/>
      <protection locked="0"/>
    </xf>
    <xf numFmtId="164" fontId="1" fillId="3" borderId="0" xfId="0" applyNumberFormat="1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/>
      <protection locked="0"/>
    </xf>
    <xf numFmtId="2" fontId="1" fillId="3" borderId="0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4" fontId="1" fillId="3" borderId="0" xfId="0" applyNumberFormat="1" applyFont="1" applyFill="1" applyAlignment="1" applyProtection="1">
      <alignment horizontal="center"/>
      <protection locked="0"/>
    </xf>
    <xf numFmtId="0" fontId="1" fillId="3" borderId="0" xfId="0" quotePrefix="1" applyFont="1" applyFill="1" applyAlignment="1" applyProtection="1">
      <alignment horizontal="center"/>
      <protection locked="0"/>
    </xf>
    <xf numFmtId="4" fontId="3" fillId="3" borderId="8" xfId="0" applyNumberFormat="1" applyFont="1" applyFill="1" applyBorder="1" applyAlignment="1" applyProtection="1">
      <alignment horizontal="center"/>
      <protection locked="0"/>
    </xf>
    <xf numFmtId="4" fontId="3" fillId="3" borderId="2" xfId="0" applyNumberFormat="1" applyFont="1" applyFill="1" applyBorder="1" applyAlignment="1" applyProtection="1">
      <alignment horizontal="center"/>
      <protection locked="0"/>
    </xf>
    <xf numFmtId="0" fontId="16" fillId="0" borderId="0" xfId="0" applyFont="1"/>
    <xf numFmtId="0" fontId="1" fillId="3" borderId="0" xfId="0" applyFont="1" applyFill="1" applyAlignment="1" applyProtection="1">
      <alignment horizontal="center"/>
      <protection locked="0"/>
    </xf>
    <xf numFmtId="3" fontId="1" fillId="3" borderId="0" xfId="0" applyNumberFormat="1" applyFont="1" applyFill="1" applyAlignment="1" applyProtection="1">
      <alignment horizontal="center"/>
      <protection locked="0"/>
    </xf>
    <xf numFmtId="2" fontId="13" fillId="3" borderId="2" xfId="0" applyNumberFormat="1" applyFont="1" applyFill="1" applyBorder="1" applyAlignment="1" applyProtection="1">
      <alignment horizontal="center"/>
      <protection locked="0"/>
    </xf>
    <xf numFmtId="3" fontId="1" fillId="4" borderId="12" xfId="0" quotePrefix="1" applyNumberFormat="1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  <protection locked="0"/>
    </xf>
    <xf numFmtId="0" fontId="3" fillId="0" borderId="0" xfId="0" applyFont="1" applyAlignment="1"/>
    <xf numFmtId="0" fontId="0" fillId="0" borderId="0" xfId="0" applyAlignment="1"/>
    <xf numFmtId="0" fontId="9" fillId="2" borderId="0" xfId="0" applyFont="1" applyFill="1" applyAlignment="1" applyProtection="1"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/>
    <xf numFmtId="3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9" fillId="5" borderId="0" xfId="0" applyFont="1" applyFill="1" applyAlignment="1" applyProtection="1">
      <alignment horizontal="center"/>
    </xf>
    <xf numFmtId="0" fontId="9" fillId="0" borderId="0" xfId="0" applyFont="1" applyAlignment="1" applyProtection="1">
      <protection locked="0"/>
    </xf>
    <xf numFmtId="0" fontId="9" fillId="4" borderId="0" xfId="0" applyFont="1" applyFill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1" fillId="2" borderId="0" xfId="0" quotePrefix="1" applyFont="1" applyFill="1" applyAlignment="1" applyProtection="1">
      <protection locked="0"/>
    </xf>
    <xf numFmtId="0" fontId="1" fillId="2" borderId="10" xfId="0" quotePrefix="1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4" borderId="10" xfId="0" applyFont="1" applyFill="1" applyBorder="1" applyAlignment="1" applyProtection="1">
      <protection locked="0"/>
    </xf>
    <xf numFmtId="0" fontId="1" fillId="4" borderId="0" xfId="0" applyFont="1" applyFill="1" applyBorder="1" applyAlignment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protection locked="0"/>
    </xf>
    <xf numFmtId="0" fontId="10" fillId="0" borderId="9" xfId="0" applyFont="1" applyBorder="1" applyAlignment="1" applyProtection="1">
      <protection locked="0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</xf>
    <xf numFmtId="0" fontId="1" fillId="2" borderId="0" xfId="0" applyFont="1" applyFill="1" applyAlignment="1" applyProtection="1"/>
    <xf numFmtId="0" fontId="0" fillId="0" borderId="0" xfId="0" applyAlignment="1" applyProtection="1"/>
    <xf numFmtId="0" fontId="1" fillId="4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2" borderId="7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4" fontId="3" fillId="4" borderId="13" xfId="0" applyNumberFormat="1" applyFont="1" applyFill="1" applyBorder="1" applyAlignment="1" applyProtection="1">
      <alignment horizontal="center" vertical="center"/>
    </xf>
    <xf numFmtId="4" fontId="0" fillId="4" borderId="14" xfId="0" applyNumberForma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4" borderId="13" xfId="0" applyNumberFormat="1" applyFont="1" applyFill="1" applyBorder="1" applyAlignment="1" applyProtection="1">
      <alignment horizontal="center" vertical="center"/>
    </xf>
    <xf numFmtId="0" fontId="3" fillId="4" borderId="14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4" fillId="2" borderId="4" xfId="0" applyFont="1" applyFill="1" applyBorder="1" applyAlignment="1" applyProtection="1"/>
    <xf numFmtId="0" fontId="15" fillId="0" borderId="5" xfId="0" applyFont="1" applyBorder="1" applyAlignment="1" applyProtection="1"/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10" fillId="4" borderId="0" xfId="0" quotePrefix="1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1" fillId="4" borderId="0" xfId="0" applyFont="1" applyFill="1" applyAlignment="1" applyProtection="1"/>
    <xf numFmtId="0" fontId="0" fillId="4" borderId="0" xfId="0" applyFill="1" applyAlignment="1" applyProtection="1"/>
    <xf numFmtId="0" fontId="14" fillId="0" borderId="5" xfId="0" applyFont="1" applyBorder="1" applyAlignment="1" applyProtection="1"/>
    <xf numFmtId="0" fontId="14" fillId="2" borderId="7" xfId="0" applyFont="1" applyFill="1" applyBorder="1" applyAlignment="1" applyProtection="1"/>
    <xf numFmtId="0" fontId="14" fillId="0" borderId="8" xfId="0" applyFont="1" applyBorder="1" applyAlignment="1" applyProtection="1"/>
    <xf numFmtId="0" fontId="14" fillId="2" borderId="10" xfId="0" quotePrefix="1" applyFont="1" applyFill="1" applyBorder="1" applyAlignment="1" applyProtection="1"/>
    <xf numFmtId="0" fontId="14" fillId="0" borderId="0" xfId="0" applyFont="1" applyBorder="1" applyAlignment="1" applyProtection="1"/>
    <xf numFmtId="2" fontId="10" fillId="2" borderId="1" xfId="0" applyNumberFormat="1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/>
    <xf numFmtId="0" fontId="9" fillId="2" borderId="3" xfId="0" applyFont="1" applyFill="1" applyBorder="1" applyAlignment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3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1" fillId="2" borderId="0" xfId="0" quotePrefix="1" applyFont="1" applyFill="1" applyAlignment="1" applyProtection="1"/>
    <xf numFmtId="0" fontId="10" fillId="2" borderId="1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4" borderId="0" xfId="0" applyFill="1" applyAlignment="1">
      <alignment horizontal="center"/>
    </xf>
    <xf numFmtId="0" fontId="0" fillId="4" borderId="0" xfId="0" applyFill="1" applyAlignment="1"/>
    <xf numFmtId="0" fontId="1" fillId="2" borderId="0" xfId="0" applyFont="1" applyFill="1" applyAlignment="1"/>
    <xf numFmtId="0" fontId="1" fillId="2" borderId="10" xfId="0" applyFont="1" applyFill="1" applyBorder="1" applyAlignment="1" applyProtection="1">
      <alignment horizontal="center"/>
    </xf>
    <xf numFmtId="4" fontId="3" fillId="4" borderId="14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I29" sqref="I29"/>
    </sheetView>
  </sheetViews>
  <sheetFormatPr baseColWidth="10" defaultRowHeight="15" x14ac:dyDescent="0.25"/>
  <sheetData>
    <row r="1" spans="1:7" ht="15.75" x14ac:dyDescent="0.25">
      <c r="A1" s="144" t="s">
        <v>74</v>
      </c>
      <c r="B1" s="145"/>
      <c r="C1" s="145"/>
      <c r="D1" s="145"/>
      <c r="E1" s="145"/>
      <c r="F1" s="145"/>
      <c r="G1" s="145"/>
    </row>
    <row r="2" spans="1:7" ht="15.75" x14ac:dyDescent="0.25">
      <c r="A2" s="144" t="s">
        <v>75</v>
      </c>
      <c r="B2" s="145"/>
      <c r="C2" s="145"/>
      <c r="D2" s="145"/>
      <c r="E2" s="145"/>
      <c r="F2" s="145"/>
      <c r="G2" s="145"/>
    </row>
    <row r="3" spans="1:7" ht="15.75" x14ac:dyDescent="0.25">
      <c r="A3" s="144" t="s">
        <v>76</v>
      </c>
      <c r="B3" s="144"/>
      <c r="C3" s="144"/>
      <c r="D3" s="144"/>
      <c r="E3" s="144"/>
      <c r="F3" s="144"/>
      <c r="G3" s="144"/>
    </row>
    <row r="4" spans="1:7" ht="15.75" x14ac:dyDescent="0.25">
      <c r="A4" s="144" t="s">
        <v>77</v>
      </c>
      <c r="B4" s="144"/>
      <c r="C4" s="144"/>
      <c r="D4" s="144"/>
      <c r="E4" s="144"/>
      <c r="F4" s="144"/>
      <c r="G4" s="144"/>
    </row>
    <row r="7" spans="1:7" x14ac:dyDescent="0.25">
      <c r="A7" s="136" t="s">
        <v>80</v>
      </c>
      <c r="B7" s="136"/>
    </row>
    <row r="8" spans="1:7" x14ac:dyDescent="0.25">
      <c r="A8" t="s">
        <v>78</v>
      </c>
    </row>
    <row r="9" spans="1:7" x14ac:dyDescent="0.25">
      <c r="A9" t="s">
        <v>79</v>
      </c>
    </row>
    <row r="10" spans="1:7" x14ac:dyDescent="0.25">
      <c r="A10" t="s">
        <v>98</v>
      </c>
    </row>
    <row r="12" spans="1:7" x14ac:dyDescent="0.25">
      <c r="A12" s="136" t="s">
        <v>81</v>
      </c>
    </row>
    <row r="13" spans="1:7" x14ac:dyDescent="0.25">
      <c r="A13" t="s">
        <v>82</v>
      </c>
    </row>
    <row r="14" spans="1:7" x14ac:dyDescent="0.25">
      <c r="A14" t="s">
        <v>83</v>
      </c>
    </row>
    <row r="15" spans="1:7" x14ac:dyDescent="0.25">
      <c r="A15" t="s">
        <v>99</v>
      </c>
    </row>
    <row r="16" spans="1:7" x14ac:dyDescent="0.25">
      <c r="A16" t="s">
        <v>84</v>
      </c>
    </row>
    <row r="18" spans="1:3" x14ac:dyDescent="0.25">
      <c r="A18" s="136" t="s">
        <v>85</v>
      </c>
    </row>
    <row r="19" spans="1:3" x14ac:dyDescent="0.25">
      <c r="A19" t="s">
        <v>86</v>
      </c>
    </row>
    <row r="20" spans="1:3" x14ac:dyDescent="0.25">
      <c r="A20" t="s">
        <v>100</v>
      </c>
    </row>
    <row r="22" spans="1:3" x14ac:dyDescent="0.25">
      <c r="A22" s="136" t="s">
        <v>87</v>
      </c>
    </row>
    <row r="23" spans="1:3" x14ac:dyDescent="0.25">
      <c r="A23" t="s">
        <v>88</v>
      </c>
    </row>
    <row r="24" spans="1:3" x14ac:dyDescent="0.25">
      <c r="A24" t="s">
        <v>90</v>
      </c>
    </row>
    <row r="25" spans="1:3" x14ac:dyDescent="0.25">
      <c r="C25" t="s">
        <v>89</v>
      </c>
    </row>
    <row r="26" spans="1:3" x14ac:dyDescent="0.25">
      <c r="A26" t="s">
        <v>91</v>
      </c>
    </row>
    <row r="28" spans="1:3" x14ac:dyDescent="0.25">
      <c r="A28" t="s">
        <v>92</v>
      </c>
    </row>
    <row r="29" spans="1:3" x14ac:dyDescent="0.25">
      <c r="A29" t="s">
        <v>93</v>
      </c>
    </row>
    <row r="31" spans="1:3" x14ac:dyDescent="0.25">
      <c r="A31" t="s">
        <v>94</v>
      </c>
    </row>
    <row r="32" spans="1:3" x14ac:dyDescent="0.25">
      <c r="A32" t="s">
        <v>95</v>
      </c>
    </row>
    <row r="33" spans="1:1" x14ac:dyDescent="0.25">
      <c r="A33" t="s">
        <v>96</v>
      </c>
    </row>
  </sheetData>
  <mergeCells count="4">
    <mergeCell ref="A1:G1"/>
    <mergeCell ref="A2:G2"/>
    <mergeCell ref="A3:G3"/>
    <mergeCell ref="A4:G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2"/>
  <sheetViews>
    <sheetView topLeftCell="A28" zoomScaleNormal="100" workbookViewId="0">
      <selection activeCell="I48" sqref="I48"/>
    </sheetView>
  </sheetViews>
  <sheetFormatPr baseColWidth="10" defaultRowHeight="15" x14ac:dyDescent="0.25"/>
  <cols>
    <col min="1" max="1" width="11.42578125" style="5"/>
    <col min="2" max="2" width="12.28515625" style="5" customWidth="1"/>
    <col min="3" max="5" width="11.42578125" style="5"/>
    <col min="6" max="6" width="14.7109375" style="5" customWidth="1"/>
    <col min="7" max="7" width="11.42578125" style="5"/>
    <col min="8" max="8" width="16.28515625" style="5" customWidth="1"/>
    <col min="9" max="16384" width="11.42578125" style="5"/>
  </cols>
  <sheetData>
    <row r="1" spans="1:11" ht="24" thickBot="1" x14ac:dyDescent="0.4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3"/>
      <c r="K1" s="6"/>
    </row>
    <row r="2" spans="1:11" ht="24" thickBot="1" x14ac:dyDescent="0.4">
      <c r="A2" s="154" t="s">
        <v>31</v>
      </c>
      <c r="B2" s="152"/>
      <c r="C2" s="152"/>
      <c r="D2" s="152"/>
      <c r="E2" s="152"/>
      <c r="F2" s="152"/>
      <c r="G2" s="152"/>
      <c r="H2" s="152"/>
      <c r="I2" s="152"/>
      <c r="J2" s="153"/>
      <c r="K2" s="6"/>
    </row>
    <row r="3" spans="1:1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</row>
    <row r="4" spans="1:11" x14ac:dyDescent="0.25">
      <c r="A4" s="147" t="s">
        <v>1</v>
      </c>
      <c r="B4" s="147"/>
      <c r="C4" s="155" t="s">
        <v>32</v>
      </c>
      <c r="D4" s="155"/>
      <c r="E4" s="147" t="s">
        <v>2</v>
      </c>
      <c r="F4" s="147"/>
      <c r="G4" s="155" t="s">
        <v>33</v>
      </c>
      <c r="H4" s="155"/>
      <c r="I4" s="102"/>
      <c r="J4" s="102"/>
    </row>
    <row r="5" spans="1:11" x14ac:dyDescent="0.25">
      <c r="A5" s="102"/>
      <c r="B5" s="102"/>
      <c r="C5" s="102"/>
      <c r="D5" s="102"/>
      <c r="E5" s="102"/>
      <c r="F5" s="102"/>
      <c r="G5" s="102"/>
      <c r="H5" s="102"/>
      <c r="I5" s="102"/>
      <c r="J5" s="102"/>
    </row>
    <row r="6" spans="1:11" x14ac:dyDescent="0.25">
      <c r="A6" s="110" t="s">
        <v>3</v>
      </c>
      <c r="B6" s="110"/>
      <c r="C6" s="105">
        <v>4</v>
      </c>
      <c r="D6" s="146" t="s">
        <v>4</v>
      </c>
      <c r="E6" s="146"/>
      <c r="F6" s="111">
        <v>60000</v>
      </c>
      <c r="G6" s="147" t="s">
        <v>66</v>
      </c>
      <c r="H6" s="148"/>
      <c r="I6" s="149">
        <v>57000</v>
      </c>
      <c r="J6" s="150"/>
    </row>
    <row r="7" spans="1:11" x14ac:dyDescent="0.25">
      <c r="A7" s="102"/>
      <c r="B7" s="102"/>
      <c r="C7" s="102"/>
      <c r="D7" s="102"/>
      <c r="E7" s="102"/>
      <c r="F7" s="102"/>
      <c r="G7" s="102"/>
      <c r="H7" s="102"/>
      <c r="I7" s="102"/>
      <c r="J7" s="102"/>
    </row>
    <row r="8" spans="1:11" x14ac:dyDescent="0.25">
      <c r="A8" s="147" t="s">
        <v>5</v>
      </c>
      <c r="B8" s="147"/>
      <c r="C8" s="111">
        <v>40000</v>
      </c>
      <c r="D8" s="147" t="s">
        <v>28</v>
      </c>
      <c r="E8" s="156"/>
      <c r="F8" s="112">
        <v>460</v>
      </c>
      <c r="G8" s="147" t="s">
        <v>17</v>
      </c>
      <c r="H8" s="147"/>
      <c r="I8" s="113">
        <v>8</v>
      </c>
      <c r="J8" s="102"/>
    </row>
    <row r="9" spans="1:11" x14ac:dyDescent="0.2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1" x14ac:dyDescent="0.25">
      <c r="A10" s="147" t="s">
        <v>18</v>
      </c>
      <c r="B10" s="147"/>
      <c r="C10" s="105">
        <v>1.1499999999999999</v>
      </c>
      <c r="D10" s="147" t="s">
        <v>6</v>
      </c>
      <c r="E10" s="147"/>
      <c r="F10" s="147"/>
      <c r="G10" s="147"/>
      <c r="H10" s="111">
        <v>28000</v>
      </c>
      <c r="I10" s="102"/>
      <c r="J10" s="102"/>
    </row>
    <row r="11" spans="1:11" x14ac:dyDescent="0.25">
      <c r="A11" s="102"/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1" x14ac:dyDescent="0.25">
      <c r="A12" s="147" t="s">
        <v>16</v>
      </c>
      <c r="B12" s="147"/>
      <c r="C12" s="147"/>
      <c r="D12" s="112">
        <v>3.5</v>
      </c>
      <c r="E12" s="157"/>
      <c r="F12" s="157"/>
      <c r="G12" s="157"/>
      <c r="H12" s="103"/>
      <c r="I12" s="102"/>
      <c r="J12" s="102"/>
    </row>
    <row r="13" spans="1:11" x14ac:dyDescent="0.25">
      <c r="A13" s="102"/>
      <c r="B13" s="102"/>
      <c r="C13" s="102"/>
      <c r="D13" s="102"/>
      <c r="E13" s="104"/>
      <c r="F13" s="102"/>
      <c r="G13" s="102"/>
      <c r="H13" s="102"/>
      <c r="I13" s="102"/>
      <c r="J13" s="102"/>
    </row>
    <row r="14" spans="1:11" x14ac:dyDescent="0.25">
      <c r="A14" s="147" t="s">
        <v>7</v>
      </c>
      <c r="B14" s="147"/>
      <c r="C14" s="105" t="s">
        <v>8</v>
      </c>
      <c r="D14" s="147" t="s">
        <v>9</v>
      </c>
      <c r="E14" s="147"/>
      <c r="F14" s="114" t="s">
        <v>10</v>
      </c>
      <c r="G14" s="147" t="s">
        <v>15</v>
      </c>
      <c r="H14" s="147"/>
      <c r="I14" s="115">
        <v>21216</v>
      </c>
      <c r="J14" s="102"/>
    </row>
    <row r="15" spans="1:11" x14ac:dyDescent="0.25">
      <c r="A15" s="102"/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1" x14ac:dyDescent="0.25">
      <c r="A16" s="147" t="s">
        <v>11</v>
      </c>
      <c r="B16" s="147"/>
      <c r="C16" s="147"/>
      <c r="D16" s="147"/>
      <c r="E16" s="105">
        <v>25</v>
      </c>
      <c r="F16" s="147" t="s">
        <v>12</v>
      </c>
      <c r="G16" s="147"/>
      <c r="H16" s="105">
        <v>1.17</v>
      </c>
      <c r="I16" s="102"/>
      <c r="J16" s="102"/>
    </row>
    <row r="17" spans="1:11" x14ac:dyDescent="0.25">
      <c r="A17" s="102"/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1" x14ac:dyDescent="0.25">
      <c r="A18" s="147" t="s">
        <v>13</v>
      </c>
      <c r="B18" s="147"/>
      <c r="C18" s="147"/>
      <c r="D18" s="147"/>
      <c r="E18" s="105">
        <v>1</v>
      </c>
      <c r="F18" s="116" t="s">
        <v>14</v>
      </c>
      <c r="G18" s="112">
        <f>((I14+(I14*E16/100))*H16)*E18</f>
        <v>31028.399999999998</v>
      </c>
      <c r="H18" s="147" t="s">
        <v>101</v>
      </c>
      <c r="I18" s="167"/>
      <c r="J18" s="143">
        <v>20</v>
      </c>
    </row>
    <row r="19" spans="1:11" ht="15.75" thickBot="1" x14ac:dyDescent="0.3">
      <c r="A19" s="160"/>
      <c r="B19" s="160"/>
      <c r="C19" s="160"/>
      <c r="D19" s="160"/>
      <c r="E19" s="106"/>
      <c r="F19" s="107"/>
      <c r="G19" s="108"/>
      <c r="H19" s="102"/>
      <c r="I19" s="102"/>
      <c r="J19" s="102"/>
    </row>
    <row r="20" spans="1:11" ht="24.75" customHeight="1" thickBot="1" x14ac:dyDescent="0.3">
      <c r="A20" s="154" t="s">
        <v>63</v>
      </c>
      <c r="B20" s="152"/>
      <c r="C20" s="152"/>
      <c r="D20" s="152"/>
      <c r="E20" s="152"/>
      <c r="F20" s="152"/>
      <c r="G20" s="152"/>
      <c r="H20" s="152"/>
      <c r="I20" s="152"/>
      <c r="J20" s="153"/>
      <c r="K20" s="10"/>
    </row>
    <row r="21" spans="1:11" x14ac:dyDescent="0.25">
      <c r="A21" s="161" t="s">
        <v>73</v>
      </c>
      <c r="B21" s="162"/>
      <c r="C21" s="162"/>
      <c r="D21" s="162"/>
      <c r="E21" s="162"/>
      <c r="F21" s="162"/>
      <c r="G21" s="162"/>
      <c r="H21" s="162"/>
      <c r="I21" s="162"/>
      <c r="J21" s="163"/>
    </row>
    <row r="22" spans="1:11" ht="15.75" thickBot="1" x14ac:dyDescent="0.3">
      <c r="A22" s="164"/>
      <c r="B22" s="165"/>
      <c r="C22" s="165"/>
      <c r="D22" s="165"/>
      <c r="E22" s="165"/>
      <c r="F22" s="165"/>
      <c r="G22" s="165"/>
      <c r="H22" s="165"/>
      <c r="I22" s="165"/>
      <c r="J22" s="166"/>
    </row>
    <row r="23" spans="1:11" ht="15.75" thickBot="1" x14ac:dyDescent="0.3">
      <c r="A23" s="102"/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1" ht="28.5" customHeight="1" thickBot="1" x14ac:dyDescent="0.3">
      <c r="A24" s="154" t="s">
        <v>65</v>
      </c>
      <c r="B24" s="152"/>
      <c r="C24" s="152"/>
      <c r="D24" s="152"/>
      <c r="E24" s="152"/>
      <c r="F24" s="152"/>
      <c r="G24" s="152"/>
      <c r="H24" s="152"/>
      <c r="I24" s="152"/>
      <c r="J24" s="153"/>
      <c r="K24" s="10"/>
    </row>
    <row r="25" spans="1:11" x14ac:dyDescent="0.25">
      <c r="A25" s="161" t="s">
        <v>64</v>
      </c>
      <c r="B25" s="162"/>
      <c r="C25" s="162"/>
      <c r="D25" s="162"/>
      <c r="E25" s="162"/>
      <c r="F25" s="162"/>
      <c r="G25" s="162"/>
      <c r="H25" s="162"/>
      <c r="I25" s="162"/>
      <c r="J25" s="163"/>
    </row>
    <row r="26" spans="1:11" ht="15.75" thickBot="1" x14ac:dyDescent="0.3">
      <c r="A26" s="164"/>
      <c r="B26" s="165"/>
      <c r="C26" s="165"/>
      <c r="D26" s="165"/>
      <c r="E26" s="165"/>
      <c r="F26" s="165"/>
      <c r="G26" s="165"/>
      <c r="H26" s="165"/>
      <c r="I26" s="165"/>
      <c r="J26" s="166"/>
    </row>
    <row r="27" spans="1:11" ht="15.75" thickBot="1" x14ac:dyDescent="0.3">
      <c r="A27" s="102"/>
      <c r="B27" s="102"/>
      <c r="C27" s="102"/>
      <c r="D27" s="109"/>
      <c r="E27" s="102"/>
      <c r="F27" s="102"/>
      <c r="G27" s="102"/>
      <c r="H27" s="102"/>
      <c r="I27" s="102"/>
      <c r="J27" s="102"/>
    </row>
    <row r="28" spans="1:11" ht="24" customHeight="1" thickBot="1" x14ac:dyDescent="0.3">
      <c r="A28" s="154" t="s">
        <v>67</v>
      </c>
      <c r="B28" s="152"/>
      <c r="C28" s="152"/>
      <c r="D28" s="152"/>
      <c r="E28" s="152"/>
      <c r="F28" s="152"/>
      <c r="G28" s="152"/>
      <c r="H28" s="152"/>
      <c r="I28" s="152"/>
      <c r="J28" s="153"/>
      <c r="K28" s="10"/>
    </row>
    <row r="29" spans="1:11" ht="24" customHeight="1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24" hidden="1" customHeight="1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24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 thickBot="1" x14ac:dyDescent="0.3"/>
    <row r="33" spans="1:11" ht="27.75" customHeight="1" thickBot="1" x14ac:dyDescent="0.3">
      <c r="A33" s="154" t="s">
        <v>19</v>
      </c>
      <c r="B33" s="158"/>
      <c r="C33" s="158"/>
      <c r="D33" s="158"/>
      <c r="E33" s="158"/>
      <c r="F33" s="158"/>
      <c r="G33" s="158"/>
      <c r="H33" s="158"/>
      <c r="I33" s="158"/>
      <c r="J33" s="159"/>
      <c r="K33" s="10"/>
    </row>
    <row r="34" spans="1:11" s="11" customFormat="1" ht="19.5" customHeight="1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2.25" customHeight="1" x14ac:dyDescent="0.25"/>
    <row r="36" spans="1:11" x14ac:dyDescent="0.25">
      <c r="A36" s="12" t="s">
        <v>20</v>
      </c>
      <c r="B36" s="12"/>
      <c r="D36" s="13">
        <v>6204.5</v>
      </c>
      <c r="F36" s="168" t="s">
        <v>68</v>
      </c>
      <c r="G36" s="168"/>
      <c r="H36" s="11"/>
      <c r="I36" s="27">
        <f>F6</f>
        <v>60000</v>
      </c>
    </row>
    <row r="37" spans="1:11" x14ac:dyDescent="0.25">
      <c r="A37" s="168" t="s">
        <v>54</v>
      </c>
      <c r="B37" s="145"/>
      <c r="D37" s="13">
        <v>7000</v>
      </c>
      <c r="F37" s="88"/>
      <c r="G37" s="88"/>
      <c r="H37" s="11"/>
      <c r="I37" s="94"/>
    </row>
    <row r="38" spans="1:11" x14ac:dyDescent="0.25">
      <c r="A38" s="168" t="s">
        <v>21</v>
      </c>
      <c r="B38" s="169"/>
      <c r="D38" s="13">
        <v>4200</v>
      </c>
      <c r="F38" s="168" t="s">
        <v>69</v>
      </c>
      <c r="G38" s="168"/>
      <c r="I38" s="27">
        <f>I6</f>
        <v>57000</v>
      </c>
    </row>
    <row r="39" spans="1:11" x14ac:dyDescent="0.25">
      <c r="A39" s="86" t="s">
        <v>58</v>
      </c>
      <c r="B39" s="87"/>
      <c r="D39" s="13">
        <v>5520</v>
      </c>
      <c r="I39" s="14"/>
    </row>
    <row r="40" spans="1:11" x14ac:dyDescent="0.25">
      <c r="A40" s="168" t="s">
        <v>22</v>
      </c>
      <c r="B40" s="169"/>
      <c r="C40" s="169"/>
      <c r="D40" s="13">
        <v>9000</v>
      </c>
      <c r="F40" s="168" t="s">
        <v>30</v>
      </c>
      <c r="G40" s="168"/>
      <c r="I40" s="89">
        <v>3750</v>
      </c>
    </row>
    <row r="41" spans="1:11" x14ac:dyDescent="0.25">
      <c r="A41" s="168" t="s">
        <v>29</v>
      </c>
      <c r="B41" s="169"/>
      <c r="C41" s="9"/>
      <c r="D41" s="13">
        <f>G18+(G18*(J18/100))</f>
        <v>37234.080000000002</v>
      </c>
      <c r="I41" s="14"/>
    </row>
    <row r="42" spans="1:11" x14ac:dyDescent="0.25">
      <c r="A42" s="170" t="s">
        <v>23</v>
      </c>
      <c r="B42" s="169"/>
      <c r="D42" s="13">
        <f>SUM(D36:D41)</f>
        <v>69158.58</v>
      </c>
      <c r="F42" s="86" t="s">
        <v>34</v>
      </c>
      <c r="G42" s="86"/>
      <c r="H42" s="86"/>
      <c r="I42" s="89">
        <f>I6/I40</f>
        <v>15.2</v>
      </c>
    </row>
    <row r="43" spans="1:11" x14ac:dyDescent="0.25">
      <c r="A43" s="170" t="s">
        <v>24</v>
      </c>
      <c r="B43" s="169"/>
      <c r="C43" s="117">
        <v>0.08</v>
      </c>
      <c r="D43" s="13">
        <f>D42*C43</f>
        <v>5532.6864000000005</v>
      </c>
      <c r="I43" s="7"/>
      <c r="J43" s="11"/>
    </row>
    <row r="44" spans="1:11" x14ac:dyDescent="0.25">
      <c r="A44" s="170" t="s">
        <v>25</v>
      </c>
      <c r="B44" s="169"/>
      <c r="D44" s="13">
        <f>SUM(D42:D43)</f>
        <v>74691.266400000008</v>
      </c>
      <c r="F44" s="12" t="s">
        <v>26</v>
      </c>
      <c r="G44" s="12"/>
      <c r="I44" s="89">
        <v>45</v>
      </c>
    </row>
    <row r="45" spans="1:11" x14ac:dyDescent="0.25">
      <c r="D45" s="15"/>
      <c r="F45" s="88"/>
      <c r="G45" s="88"/>
      <c r="H45" s="11"/>
      <c r="I45" s="8"/>
    </row>
    <row r="46" spans="1:11" x14ac:dyDescent="0.25">
      <c r="A46" s="168" t="s">
        <v>35</v>
      </c>
      <c r="B46" s="168"/>
      <c r="C46" s="168"/>
      <c r="D46" s="13">
        <f>D44/F6</f>
        <v>1.2448544400000001</v>
      </c>
      <c r="F46" s="12" t="s">
        <v>27</v>
      </c>
      <c r="G46" s="12"/>
      <c r="H46" s="12"/>
      <c r="I46" s="89">
        <f>I42*(I44/100)</f>
        <v>6.84</v>
      </c>
    </row>
    <row r="47" spans="1:11" x14ac:dyDescent="0.25">
      <c r="D47" s="15"/>
      <c r="I47" s="7"/>
    </row>
    <row r="48" spans="1:11" x14ac:dyDescent="0.25">
      <c r="A48" s="12" t="s">
        <v>36</v>
      </c>
      <c r="B48" s="12"/>
      <c r="C48" s="12"/>
      <c r="D48" s="16">
        <f>D44/2496</f>
        <v>29.924385576923079</v>
      </c>
      <c r="F48" s="86" t="s">
        <v>37</v>
      </c>
      <c r="G48" s="118"/>
      <c r="H48" s="88"/>
      <c r="I48" s="39">
        <f>((D44*I6)/F6)/I40</f>
        <v>18.921787488000003</v>
      </c>
    </row>
    <row r="49" spans="1:10" ht="15.75" thickBot="1" x14ac:dyDescent="0.3">
      <c r="A49" s="9"/>
      <c r="B49" s="9"/>
      <c r="C49" s="9"/>
      <c r="D49" s="9"/>
      <c r="E49" s="9"/>
      <c r="F49" s="9"/>
      <c r="G49" s="9"/>
      <c r="H49" s="9"/>
      <c r="I49" s="9"/>
    </row>
    <row r="50" spans="1:10" x14ac:dyDescent="0.25">
      <c r="A50" s="161" t="s">
        <v>47</v>
      </c>
      <c r="B50" s="177"/>
      <c r="C50" s="177"/>
      <c r="D50" s="177"/>
      <c r="E50" s="177"/>
      <c r="F50" s="177"/>
      <c r="G50" s="177"/>
      <c r="H50" s="177"/>
      <c r="I50" s="177"/>
      <c r="J50" s="178"/>
    </row>
    <row r="51" spans="1:10" x14ac:dyDescent="0.25">
      <c r="A51" s="179"/>
      <c r="B51" s="180"/>
      <c r="C51" s="180"/>
      <c r="D51" s="180"/>
      <c r="E51" s="180"/>
      <c r="F51" s="180"/>
      <c r="G51" s="180"/>
      <c r="H51" s="180"/>
      <c r="I51" s="180"/>
      <c r="J51" s="181"/>
    </row>
    <row r="52" spans="1:10" ht="15.75" thickBot="1" x14ac:dyDescent="0.3">
      <c r="A52" s="182"/>
      <c r="B52" s="183"/>
      <c r="C52" s="183"/>
      <c r="D52" s="183"/>
      <c r="E52" s="183"/>
      <c r="F52" s="183"/>
      <c r="G52" s="183"/>
      <c r="H52" s="183"/>
      <c r="I52" s="183"/>
      <c r="J52" s="184"/>
    </row>
    <row r="53" spans="1:10" x14ac:dyDescent="0.25">
      <c r="A53" s="185" t="s">
        <v>41</v>
      </c>
      <c r="B53" s="186"/>
      <c r="C53" s="186"/>
      <c r="D53" s="28"/>
      <c r="E53" s="185" t="s">
        <v>51</v>
      </c>
      <c r="F53" s="186"/>
      <c r="G53" s="187"/>
      <c r="H53" s="188" t="s">
        <v>48</v>
      </c>
      <c r="I53" s="189"/>
      <c r="J53" s="190"/>
    </row>
    <row r="54" spans="1:10" x14ac:dyDescent="0.25">
      <c r="A54" s="175"/>
      <c r="B54" s="176"/>
      <c r="C54" s="19"/>
      <c r="D54" s="26"/>
      <c r="E54" s="21"/>
      <c r="F54" s="20"/>
      <c r="G54" s="29"/>
      <c r="H54" s="30"/>
      <c r="I54" s="17"/>
      <c r="J54" s="26"/>
    </row>
    <row r="55" spans="1:10" x14ac:dyDescent="0.25">
      <c r="A55" s="31"/>
      <c r="B55" s="18"/>
      <c r="C55" s="19"/>
      <c r="D55" s="26"/>
      <c r="E55" s="21"/>
      <c r="F55" s="20"/>
      <c r="G55" s="29"/>
      <c r="H55" s="30"/>
      <c r="I55" s="17"/>
      <c r="J55" s="26"/>
    </row>
    <row r="56" spans="1:10" x14ac:dyDescent="0.25">
      <c r="A56" s="32" t="s">
        <v>38</v>
      </c>
      <c r="B56" s="24"/>
      <c r="C56" s="24"/>
      <c r="D56" s="40">
        <f>I48*1.07</f>
        <v>20.246312612160004</v>
      </c>
      <c r="E56" s="33" t="s">
        <v>50</v>
      </c>
      <c r="F56" s="34"/>
      <c r="G56" s="40">
        <f>D56</f>
        <v>20.246312612160004</v>
      </c>
      <c r="H56" s="33" t="s">
        <v>50</v>
      </c>
      <c r="I56" s="34"/>
      <c r="J56" s="40">
        <f>G56</f>
        <v>20.246312612160004</v>
      </c>
    </row>
    <row r="57" spans="1:10" x14ac:dyDescent="0.25">
      <c r="A57" s="21"/>
      <c r="B57" s="19"/>
      <c r="C57" s="19"/>
      <c r="D57" s="22"/>
      <c r="E57" s="35"/>
      <c r="F57" s="36"/>
      <c r="G57" s="37"/>
      <c r="H57" s="35"/>
      <c r="I57" s="36"/>
      <c r="J57" s="37"/>
    </row>
    <row r="58" spans="1:10" x14ac:dyDescent="0.25">
      <c r="A58" s="23" t="s">
        <v>39</v>
      </c>
      <c r="B58" s="24"/>
      <c r="C58" s="19"/>
      <c r="D58" s="40">
        <v>4</v>
      </c>
      <c r="E58" s="171" t="s">
        <v>49</v>
      </c>
      <c r="F58" s="172"/>
      <c r="G58" s="40">
        <v>3</v>
      </c>
      <c r="H58" s="171" t="s">
        <v>49</v>
      </c>
      <c r="I58" s="172"/>
      <c r="J58" s="40">
        <f>J56-(I46*J60)</f>
        <v>5.1983126121600041</v>
      </c>
    </row>
    <row r="59" spans="1:10" x14ac:dyDescent="0.25">
      <c r="A59" s="21"/>
      <c r="B59" s="19"/>
      <c r="C59" s="19"/>
      <c r="D59" s="25"/>
      <c r="E59" s="21"/>
      <c r="F59" s="19"/>
      <c r="G59" s="38"/>
      <c r="H59" s="21"/>
      <c r="I59" s="19"/>
      <c r="J59" s="38"/>
    </row>
    <row r="60" spans="1:10" x14ac:dyDescent="0.25">
      <c r="A60" s="23" t="s">
        <v>40</v>
      </c>
      <c r="B60" s="24"/>
      <c r="C60" s="19"/>
      <c r="D60" s="40">
        <f>(D56-D58)/I46</f>
        <v>2.3751919023625736</v>
      </c>
      <c r="E60" s="171" t="s">
        <v>52</v>
      </c>
      <c r="F60" s="172"/>
      <c r="G60" s="40">
        <f>(G56-G58)/I46</f>
        <v>2.5213907327719305</v>
      </c>
      <c r="H60" s="171" t="s">
        <v>52</v>
      </c>
      <c r="I60" s="172"/>
      <c r="J60" s="42" t="s">
        <v>53</v>
      </c>
    </row>
    <row r="61" spans="1:10" x14ac:dyDescent="0.25">
      <c r="A61" s="21"/>
      <c r="B61" s="19"/>
      <c r="C61" s="19"/>
      <c r="D61" s="26"/>
      <c r="E61" s="21"/>
      <c r="F61" s="19"/>
      <c r="G61" s="26"/>
      <c r="H61" s="21"/>
      <c r="I61" s="19"/>
      <c r="J61" s="26"/>
    </row>
    <row r="62" spans="1:10" ht="15.75" thickBot="1" x14ac:dyDescent="0.3">
      <c r="A62" s="173" t="s">
        <v>70</v>
      </c>
      <c r="B62" s="174"/>
      <c r="C62" s="174"/>
      <c r="D62" s="41">
        <f>D48*1.07</f>
        <v>32.019092567307695</v>
      </c>
      <c r="E62" s="173" t="s">
        <v>72</v>
      </c>
      <c r="F62" s="174"/>
      <c r="G62" s="41">
        <f>D48*1.07</f>
        <v>32.019092567307695</v>
      </c>
      <c r="H62" s="173" t="s">
        <v>71</v>
      </c>
      <c r="I62" s="174"/>
      <c r="J62" s="41">
        <f>D48*1.07</f>
        <v>32.019092567307695</v>
      </c>
    </row>
  </sheetData>
  <sheetProtection password="B1B6" sheet="1" objects="1" scenarios="1" selectLockedCells="1" selectUnlockedCells="1"/>
  <mergeCells count="53">
    <mergeCell ref="H60:I60"/>
    <mergeCell ref="H62:I62"/>
    <mergeCell ref="A54:B54"/>
    <mergeCell ref="A62:C62"/>
    <mergeCell ref="A50:J52"/>
    <mergeCell ref="E53:G53"/>
    <mergeCell ref="H53:J53"/>
    <mergeCell ref="E58:F58"/>
    <mergeCell ref="A53:C53"/>
    <mergeCell ref="E60:F60"/>
    <mergeCell ref="E62:F62"/>
    <mergeCell ref="H58:I58"/>
    <mergeCell ref="A46:C46"/>
    <mergeCell ref="A41:B41"/>
    <mergeCell ref="F36:G36"/>
    <mergeCell ref="A44:B44"/>
    <mergeCell ref="A43:B43"/>
    <mergeCell ref="A42:B42"/>
    <mergeCell ref="A38:B38"/>
    <mergeCell ref="A40:C40"/>
    <mergeCell ref="A37:B37"/>
    <mergeCell ref="F38:G38"/>
    <mergeCell ref="F40:G40"/>
    <mergeCell ref="A33:J33"/>
    <mergeCell ref="A28:J28"/>
    <mergeCell ref="A24:J24"/>
    <mergeCell ref="A18:D18"/>
    <mergeCell ref="A19:D19"/>
    <mergeCell ref="A20:J20"/>
    <mergeCell ref="A21:J22"/>
    <mergeCell ref="A25:J26"/>
    <mergeCell ref="H18:I18"/>
    <mergeCell ref="E12:G12"/>
    <mergeCell ref="A14:B14"/>
    <mergeCell ref="D14:E14"/>
    <mergeCell ref="G14:H14"/>
    <mergeCell ref="A16:D16"/>
    <mergeCell ref="F16:G16"/>
    <mergeCell ref="A12:C12"/>
    <mergeCell ref="A8:B8"/>
    <mergeCell ref="D8:E8"/>
    <mergeCell ref="G8:H8"/>
    <mergeCell ref="A10:B10"/>
    <mergeCell ref="D10:G10"/>
    <mergeCell ref="D6:E6"/>
    <mergeCell ref="G6:H6"/>
    <mergeCell ref="I6:J6"/>
    <mergeCell ref="A1:J1"/>
    <mergeCell ref="A2:J2"/>
    <mergeCell ref="A4:B4"/>
    <mergeCell ref="C4:D4"/>
    <mergeCell ref="E4:F4"/>
    <mergeCell ref="G4:H4"/>
  </mergeCells>
  <pageMargins left="0.7" right="0.7" top="0.78740157499999996" bottom="0.78740157499999996" header="0.3" footer="0.3"/>
  <pageSetup paperSize="9" scale="94" orientation="landscape" r:id="rId1"/>
  <headerFooter>
    <oddHeader>&amp;L&amp;F&amp;R&amp;D</oddHeader>
    <oddFooter>&amp;L&amp;A&amp;R&amp;P</oddFooter>
  </headerFooter>
  <rowBreaks count="1" manualBreakCount="1">
    <brk id="30" max="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"/>
  <sheetViews>
    <sheetView topLeftCell="A23" zoomScaleNormal="100" workbookViewId="0">
      <selection activeCell="M46" sqref="M46"/>
    </sheetView>
  </sheetViews>
  <sheetFormatPr baseColWidth="10" defaultRowHeight="15" x14ac:dyDescent="0.25"/>
  <cols>
    <col min="1" max="5" width="11.42578125" style="44"/>
    <col min="6" max="6" width="14.7109375" style="44" customWidth="1"/>
    <col min="7" max="7" width="11.42578125" style="44"/>
    <col min="8" max="8" width="16.28515625" style="44" customWidth="1"/>
    <col min="9" max="9" width="13" style="44" customWidth="1"/>
    <col min="10" max="16384" width="11.42578125" style="44"/>
  </cols>
  <sheetData>
    <row r="1" spans="1:12" ht="24" thickBot="1" x14ac:dyDescent="0.4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5"/>
      <c r="K1" s="43"/>
    </row>
    <row r="2" spans="1:12" ht="24" thickBot="1" x14ac:dyDescent="0.4">
      <c r="A2" s="196" t="s">
        <v>31</v>
      </c>
      <c r="B2" s="194"/>
      <c r="C2" s="194"/>
      <c r="D2" s="194"/>
      <c r="E2" s="194"/>
      <c r="F2" s="194"/>
      <c r="G2" s="194"/>
      <c r="H2" s="194"/>
      <c r="I2" s="194"/>
      <c r="J2" s="195"/>
      <c r="K2" s="43"/>
    </row>
    <row r="4" spans="1:12" x14ac:dyDescent="0.25">
      <c r="A4" s="191" t="s">
        <v>1</v>
      </c>
      <c r="B4" s="191"/>
      <c r="C4" s="197" t="s">
        <v>32</v>
      </c>
      <c r="D4" s="197"/>
      <c r="E4" s="191" t="s">
        <v>2</v>
      </c>
      <c r="F4" s="191"/>
      <c r="G4" s="197" t="s">
        <v>46</v>
      </c>
      <c r="H4" s="197"/>
      <c r="I4" s="198"/>
      <c r="J4" s="198"/>
      <c r="K4" s="230"/>
      <c r="L4" s="230"/>
    </row>
    <row r="6" spans="1:12" x14ac:dyDescent="0.25">
      <c r="A6" s="97" t="s">
        <v>3</v>
      </c>
      <c r="B6" s="97"/>
      <c r="C6" s="126">
        <v>4</v>
      </c>
      <c r="D6" s="199" t="s">
        <v>4</v>
      </c>
      <c r="E6" s="199"/>
      <c r="F6" s="127">
        <v>60000</v>
      </c>
      <c r="G6" s="191" t="s">
        <v>66</v>
      </c>
      <c r="H6" s="199"/>
      <c r="I6" s="244">
        <v>57000</v>
      </c>
      <c r="J6" s="245"/>
    </row>
    <row r="8" spans="1:12" x14ac:dyDescent="0.25">
      <c r="A8" s="191" t="s">
        <v>5</v>
      </c>
      <c r="B8" s="191"/>
      <c r="C8" s="27">
        <v>40000</v>
      </c>
      <c r="D8" s="191" t="s">
        <v>28</v>
      </c>
      <c r="E8" s="200"/>
      <c r="F8" s="4">
        <v>460</v>
      </c>
      <c r="G8" s="191" t="s">
        <v>17</v>
      </c>
      <c r="H8" s="191"/>
      <c r="I8" s="128">
        <v>8</v>
      </c>
    </row>
    <row r="10" spans="1:12" x14ac:dyDescent="0.25">
      <c r="A10" s="191" t="s">
        <v>18</v>
      </c>
      <c r="B10" s="191"/>
      <c r="C10" s="126">
        <v>1.1499999999999999</v>
      </c>
      <c r="D10" s="191" t="s">
        <v>6</v>
      </c>
      <c r="E10" s="191"/>
      <c r="F10" s="191"/>
      <c r="G10" s="191"/>
      <c r="H10" s="127">
        <v>28000</v>
      </c>
    </row>
    <row r="12" spans="1:12" x14ac:dyDescent="0.25">
      <c r="A12" s="191" t="s">
        <v>16</v>
      </c>
      <c r="B12" s="191"/>
      <c r="C12" s="191"/>
      <c r="D12" s="4">
        <v>3.5</v>
      </c>
      <c r="E12" s="201"/>
      <c r="F12" s="201"/>
      <c r="G12" s="201"/>
      <c r="H12" s="47"/>
    </row>
    <row r="13" spans="1:12" x14ac:dyDescent="0.25">
      <c r="E13" s="99"/>
    </row>
    <row r="14" spans="1:12" x14ac:dyDescent="0.25">
      <c r="A14" s="191" t="s">
        <v>7</v>
      </c>
      <c r="B14" s="191"/>
      <c r="C14" s="89" t="s">
        <v>8</v>
      </c>
      <c r="D14" s="191" t="s">
        <v>9</v>
      </c>
      <c r="E14" s="191"/>
      <c r="F14" s="2">
        <v>48</v>
      </c>
      <c r="G14" s="191" t="s">
        <v>15</v>
      </c>
      <c r="H14" s="191"/>
      <c r="I14" s="1">
        <v>21216</v>
      </c>
    </row>
    <row r="16" spans="1:12" x14ac:dyDescent="0.25">
      <c r="A16" s="191" t="s">
        <v>11</v>
      </c>
      <c r="B16" s="191"/>
      <c r="C16" s="191"/>
      <c r="D16" s="191"/>
      <c r="E16" s="3">
        <v>25</v>
      </c>
      <c r="F16" s="191" t="s">
        <v>12</v>
      </c>
      <c r="G16" s="191"/>
      <c r="H16" s="3">
        <v>1.17</v>
      </c>
    </row>
    <row r="18" spans="1:11" ht="15.75" thickBot="1" x14ac:dyDescent="0.3">
      <c r="A18" s="191" t="s">
        <v>13</v>
      </c>
      <c r="B18" s="191"/>
      <c r="C18" s="191"/>
      <c r="D18" s="191"/>
      <c r="E18" s="89">
        <v>1</v>
      </c>
      <c r="F18" s="96" t="s">
        <v>14</v>
      </c>
      <c r="G18" s="4">
        <f>((I14+(I14*E16/100))*H16)*E18</f>
        <v>31028.399999999998</v>
      </c>
      <c r="H18" s="191" t="s">
        <v>101</v>
      </c>
      <c r="I18" s="192"/>
      <c r="J18" s="142">
        <v>20</v>
      </c>
    </row>
    <row r="19" spans="1:11" ht="15.75" thickBot="1" x14ac:dyDescent="0.3">
      <c r="A19" s="191" t="s">
        <v>45</v>
      </c>
      <c r="B19" s="202"/>
      <c r="C19" s="202"/>
      <c r="D19" s="202"/>
      <c r="E19" s="126"/>
      <c r="F19" s="100"/>
      <c r="G19" s="120">
        <f>G18*E19</f>
        <v>0</v>
      </c>
    </row>
    <row r="20" spans="1:11" ht="15.75" thickBot="1" x14ac:dyDescent="0.3">
      <c r="A20" s="201"/>
      <c r="B20" s="201"/>
      <c r="C20" s="201"/>
      <c r="D20" s="201"/>
      <c r="E20" s="119"/>
      <c r="F20" s="100"/>
      <c r="G20" s="48"/>
    </row>
    <row r="21" spans="1:11" ht="24.75" customHeight="1" thickBot="1" x14ac:dyDescent="0.3">
      <c r="A21" s="214" t="s">
        <v>56</v>
      </c>
      <c r="B21" s="215"/>
      <c r="C21" s="215"/>
      <c r="D21" s="215"/>
      <c r="E21" s="215"/>
      <c r="F21" s="215"/>
      <c r="G21" s="215"/>
      <c r="H21" s="215"/>
      <c r="I21" s="49">
        <v>6204.5</v>
      </c>
      <c r="J21" s="50"/>
      <c r="K21" s="51"/>
    </row>
    <row r="22" spans="1:11" ht="15.75" x14ac:dyDescent="0.25">
      <c r="A22" s="203" t="s">
        <v>55</v>
      </c>
      <c r="B22" s="204"/>
      <c r="C22" s="204"/>
      <c r="D22" s="204"/>
      <c r="E22" s="204"/>
      <c r="F22" s="204"/>
      <c r="G22" s="204"/>
      <c r="H22" s="204"/>
      <c r="I22" s="207">
        <f>H10/C6</f>
        <v>7000</v>
      </c>
      <c r="J22" s="52"/>
    </row>
    <row r="23" spans="1:11" ht="16.5" thickBot="1" x14ac:dyDescent="0.3">
      <c r="A23" s="205"/>
      <c r="B23" s="206"/>
      <c r="C23" s="206"/>
      <c r="D23" s="206"/>
      <c r="E23" s="206"/>
      <c r="F23" s="206"/>
      <c r="G23" s="206"/>
      <c r="H23" s="206"/>
      <c r="I23" s="208"/>
      <c r="J23" s="53"/>
    </row>
    <row r="24" spans="1:11" ht="15.75" thickBot="1" x14ac:dyDescent="0.3"/>
    <row r="25" spans="1:11" ht="28.5" customHeight="1" thickBot="1" x14ac:dyDescent="0.3">
      <c r="A25" s="214" t="s">
        <v>60</v>
      </c>
      <c r="B25" s="215"/>
      <c r="C25" s="215"/>
      <c r="D25" s="215"/>
      <c r="E25" s="215"/>
      <c r="F25" s="215"/>
      <c r="G25" s="215"/>
      <c r="H25" s="215"/>
      <c r="I25" s="54">
        <v>7.0000000000000007E-2</v>
      </c>
      <c r="J25" s="55"/>
      <c r="K25" s="51"/>
    </row>
    <row r="26" spans="1:11" x14ac:dyDescent="0.25">
      <c r="A26" s="203" t="s">
        <v>57</v>
      </c>
      <c r="B26" s="209"/>
      <c r="C26" s="209"/>
      <c r="D26" s="209"/>
      <c r="E26" s="209"/>
      <c r="F26" s="209"/>
      <c r="G26" s="209"/>
      <c r="H26" s="209"/>
      <c r="I26" s="212">
        <f>(I8*C10)/100</f>
        <v>9.1999999999999998E-2</v>
      </c>
      <c r="J26" s="56"/>
    </row>
    <row r="27" spans="1:11" ht="15.75" thickBot="1" x14ac:dyDescent="0.3">
      <c r="A27" s="210"/>
      <c r="B27" s="211"/>
      <c r="C27" s="211"/>
      <c r="D27" s="211"/>
      <c r="E27" s="211"/>
      <c r="F27" s="211"/>
      <c r="G27" s="211"/>
      <c r="H27" s="211"/>
      <c r="I27" s="213"/>
      <c r="J27" s="57"/>
    </row>
    <row r="28" spans="1:11" ht="15.75" thickBot="1" x14ac:dyDescent="0.3">
      <c r="D28" s="58"/>
    </row>
    <row r="29" spans="1:11" ht="24" customHeight="1" thickBot="1" x14ac:dyDescent="0.3">
      <c r="A29" s="214" t="s">
        <v>43</v>
      </c>
      <c r="B29" s="215"/>
      <c r="C29" s="215"/>
      <c r="D29" s="215"/>
      <c r="E29" s="215"/>
      <c r="F29" s="215"/>
      <c r="G29" s="215"/>
      <c r="H29" s="215"/>
      <c r="I29" s="59">
        <v>9000</v>
      </c>
      <c r="J29" s="60"/>
      <c r="K29" s="51"/>
    </row>
    <row r="30" spans="1:11" ht="24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24" hidden="1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5.75" thickBot="1" x14ac:dyDescent="0.3"/>
    <row r="33" spans="1:11" ht="27.75" customHeight="1" thickBot="1" x14ac:dyDescent="0.3">
      <c r="A33" s="214" t="s">
        <v>59</v>
      </c>
      <c r="B33" s="215"/>
      <c r="C33" s="215"/>
      <c r="D33" s="215"/>
      <c r="E33" s="215"/>
      <c r="F33" s="215"/>
      <c r="G33" s="215"/>
      <c r="H33" s="215"/>
      <c r="I33" s="215"/>
      <c r="J33" s="216"/>
      <c r="K33" s="51"/>
    </row>
    <row r="34" spans="1:11" s="58" customFormat="1" ht="19.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2.25" customHeight="1" thickBot="1" x14ac:dyDescent="0.3"/>
    <row r="36" spans="1:11" ht="15.75" thickBot="1" x14ac:dyDescent="0.3">
      <c r="A36" s="61" t="s">
        <v>20</v>
      </c>
      <c r="B36" s="61"/>
      <c r="D36" s="62">
        <f>I21</f>
        <v>6204.5</v>
      </c>
      <c r="F36" s="199" t="s">
        <v>68</v>
      </c>
      <c r="G36" s="199"/>
      <c r="I36" s="121">
        <f>F6</f>
        <v>60000</v>
      </c>
    </row>
    <row r="37" spans="1:11" ht="15.75" thickBot="1" x14ac:dyDescent="0.3">
      <c r="A37" s="61" t="s">
        <v>54</v>
      </c>
      <c r="B37" s="61"/>
      <c r="D37" s="62">
        <f>I22</f>
        <v>7000</v>
      </c>
      <c r="F37" s="98"/>
      <c r="G37" s="98"/>
      <c r="I37" s="100"/>
    </row>
    <row r="38" spans="1:11" ht="15.75" thickBot="1" x14ac:dyDescent="0.3">
      <c r="A38" s="199" t="s">
        <v>21</v>
      </c>
      <c r="B38" s="200"/>
      <c r="D38" s="62">
        <f>I25*F6</f>
        <v>4200</v>
      </c>
      <c r="F38" s="199" t="s">
        <v>69</v>
      </c>
      <c r="G38" s="199"/>
      <c r="I38" s="123">
        <f>I6</f>
        <v>57000</v>
      </c>
    </row>
    <row r="39" spans="1:11" x14ac:dyDescent="0.25">
      <c r="A39" s="97" t="s">
        <v>58</v>
      </c>
      <c r="B39" s="99"/>
      <c r="D39" s="62">
        <f>((C10*I8)/100)*F6</f>
        <v>5520</v>
      </c>
      <c r="I39" s="101"/>
    </row>
    <row r="40" spans="1:11" x14ac:dyDescent="0.25">
      <c r="A40" s="199" t="s">
        <v>22</v>
      </c>
      <c r="B40" s="200"/>
      <c r="C40" s="200"/>
      <c r="D40" s="62">
        <f>I29</f>
        <v>9000</v>
      </c>
      <c r="F40" s="199" t="s">
        <v>30</v>
      </c>
      <c r="G40" s="199"/>
      <c r="H40" s="199"/>
      <c r="I40" s="127">
        <v>3500</v>
      </c>
    </row>
    <row r="41" spans="1:11" ht="15.75" thickBot="1" x14ac:dyDescent="0.3">
      <c r="A41" s="199" t="s">
        <v>29</v>
      </c>
      <c r="B41" s="200"/>
      <c r="C41" s="99"/>
      <c r="D41" s="62">
        <f>(G18+G19)+(G18+G19)*(J18/100)</f>
        <v>37234.080000000002</v>
      </c>
      <c r="I41" s="119"/>
    </row>
    <row r="42" spans="1:11" ht="15.75" thickBot="1" x14ac:dyDescent="0.3">
      <c r="A42" s="246" t="s">
        <v>23</v>
      </c>
      <c r="B42" s="200"/>
      <c r="D42" s="62">
        <f>SUM(D36:D41)</f>
        <v>69158.58</v>
      </c>
      <c r="F42" s="199" t="s">
        <v>34</v>
      </c>
      <c r="G42" s="199"/>
      <c r="H42" s="199"/>
      <c r="I42" s="124">
        <f>I6/I40</f>
        <v>16.285714285714285</v>
      </c>
    </row>
    <row r="43" spans="1:11" ht="15.75" x14ac:dyDescent="0.25">
      <c r="A43" s="246" t="s">
        <v>44</v>
      </c>
      <c r="B43" s="200"/>
      <c r="C43" s="129"/>
      <c r="D43" s="62">
        <f>D42*(C43/100)</f>
        <v>0</v>
      </c>
      <c r="I43" s="119"/>
      <c r="J43" s="58"/>
    </row>
    <row r="44" spans="1:11" x14ac:dyDescent="0.25">
      <c r="A44" s="246" t="s">
        <v>25</v>
      </c>
      <c r="B44" s="200"/>
      <c r="D44" s="62">
        <f>SUM(D42:D43)</f>
        <v>69158.58</v>
      </c>
      <c r="F44" s="61" t="s">
        <v>26</v>
      </c>
      <c r="G44" s="61"/>
      <c r="I44" s="126">
        <v>50</v>
      </c>
    </row>
    <row r="45" spans="1:11" ht="15.75" thickBot="1" x14ac:dyDescent="0.3">
      <c r="D45" s="64"/>
      <c r="F45" s="98"/>
      <c r="G45" s="98"/>
      <c r="H45" s="58"/>
      <c r="I45" s="46"/>
    </row>
    <row r="46" spans="1:11" ht="15.75" thickBot="1" x14ac:dyDescent="0.3">
      <c r="A46" s="199" t="s">
        <v>35</v>
      </c>
      <c r="B46" s="199"/>
      <c r="C46" s="199"/>
      <c r="D46" s="62">
        <f>D44/F6</f>
        <v>1.1526430000000001</v>
      </c>
      <c r="F46" s="61" t="s">
        <v>27</v>
      </c>
      <c r="G46" s="61"/>
      <c r="H46" s="61"/>
      <c r="I46" s="124">
        <f>I42*(I44/100)</f>
        <v>8.1428571428571423</v>
      </c>
    </row>
    <row r="47" spans="1:11" ht="15.75" thickBot="1" x14ac:dyDescent="0.3">
      <c r="D47" s="64"/>
      <c r="I47" s="119"/>
    </row>
    <row r="48" spans="1:11" ht="15.75" thickBot="1" x14ac:dyDescent="0.3">
      <c r="A48" s="61" t="s">
        <v>36</v>
      </c>
      <c r="B48" s="61"/>
      <c r="C48" s="61"/>
      <c r="D48" s="65">
        <f>D44/((F14*52)+((F14*E19)*52))</f>
        <v>27.707764423076924</v>
      </c>
      <c r="F48" s="97" t="s">
        <v>37</v>
      </c>
      <c r="G48" s="122"/>
      <c r="H48" s="98"/>
      <c r="I48" s="124">
        <f>((D44*I6)/F6)/I40</f>
        <v>18.771614571428572</v>
      </c>
    </row>
    <row r="49" spans="1:14" ht="15.75" thickBot="1" x14ac:dyDescent="0.3">
      <c r="D49" s="64"/>
      <c r="F49" s="66"/>
      <c r="G49" s="66"/>
      <c r="H49" s="66"/>
      <c r="I49" s="67"/>
    </row>
    <row r="50" spans="1:14" x14ac:dyDescent="0.25">
      <c r="A50" s="203" t="s">
        <v>47</v>
      </c>
      <c r="B50" s="219"/>
      <c r="C50" s="219"/>
      <c r="D50" s="219"/>
      <c r="E50" s="219"/>
      <c r="F50" s="219"/>
      <c r="G50" s="219"/>
      <c r="H50" s="219"/>
      <c r="I50" s="219"/>
      <c r="J50" s="220"/>
    </row>
    <row r="51" spans="1:14" ht="15.75" thickBot="1" x14ac:dyDescent="0.3">
      <c r="A51" s="221"/>
      <c r="B51" s="222"/>
      <c r="C51" s="222"/>
      <c r="D51" s="222"/>
      <c r="E51" s="223"/>
      <c r="F51" s="223"/>
      <c r="G51" s="223"/>
      <c r="H51" s="223"/>
      <c r="I51" s="223"/>
      <c r="J51" s="224"/>
    </row>
    <row r="52" spans="1:14" ht="15.75" thickBot="1" x14ac:dyDescent="0.3">
      <c r="A52" s="229"/>
      <c r="B52" s="230"/>
      <c r="C52" s="98"/>
      <c r="D52" s="63"/>
      <c r="E52" s="247" t="s">
        <v>62</v>
      </c>
      <c r="F52" s="248"/>
      <c r="G52" s="248"/>
      <c r="H52" s="248"/>
      <c r="I52" s="248"/>
      <c r="J52" s="248"/>
      <c r="K52" s="248"/>
      <c r="L52" s="249"/>
    </row>
    <row r="53" spans="1:14" ht="15.75" thickBot="1" x14ac:dyDescent="0.3">
      <c r="A53" s="225"/>
      <c r="B53" s="225"/>
      <c r="C53" s="226"/>
      <c r="D53" s="226"/>
      <c r="F53" s="227"/>
      <c r="G53" s="228"/>
      <c r="H53" s="228"/>
      <c r="I53" s="228"/>
      <c r="M53" s="68"/>
    </row>
    <row r="54" spans="1:14" ht="15.75" thickBot="1" x14ac:dyDescent="0.3">
      <c r="A54" s="242" t="s">
        <v>41</v>
      </c>
      <c r="B54" s="243"/>
      <c r="C54" s="194"/>
      <c r="D54" s="195"/>
      <c r="E54" s="239" t="s">
        <v>51</v>
      </c>
      <c r="F54" s="240"/>
      <c r="G54" s="240"/>
      <c r="H54" s="241"/>
      <c r="I54" s="236" t="s">
        <v>48</v>
      </c>
      <c r="J54" s="237"/>
      <c r="K54" s="237"/>
      <c r="L54" s="238"/>
    </row>
    <row r="55" spans="1:14" ht="15.75" thickBot="1" x14ac:dyDescent="0.3">
      <c r="A55" s="69" t="s">
        <v>38</v>
      </c>
      <c r="B55" s="70"/>
      <c r="C55" s="70"/>
      <c r="D55" s="124">
        <f>I48*1.07</f>
        <v>20.085627591428572</v>
      </c>
      <c r="E55" s="232" t="s">
        <v>61</v>
      </c>
      <c r="F55" s="233"/>
      <c r="G55" s="233"/>
      <c r="H55" s="124">
        <f>I48*1.07</f>
        <v>20.085627591428572</v>
      </c>
      <c r="I55" s="232" t="s">
        <v>61</v>
      </c>
      <c r="J55" s="233"/>
      <c r="K55" s="233"/>
      <c r="L55" s="124">
        <f>I48*1.07</f>
        <v>20.085627591428572</v>
      </c>
    </row>
    <row r="56" spans="1:14" ht="15.75" thickBot="1" x14ac:dyDescent="0.3">
      <c r="A56" s="71"/>
      <c r="B56" s="72"/>
      <c r="C56" s="72"/>
      <c r="D56" s="73"/>
      <c r="E56" s="74"/>
      <c r="F56" s="75"/>
      <c r="G56" s="75"/>
      <c r="H56" s="76"/>
      <c r="I56" s="77"/>
      <c r="J56" s="78"/>
      <c r="K56" s="78"/>
      <c r="L56" s="79"/>
    </row>
    <row r="57" spans="1:14" ht="15.75" thickBot="1" x14ac:dyDescent="0.3">
      <c r="A57" s="80" t="s">
        <v>39</v>
      </c>
      <c r="B57" s="81"/>
      <c r="C57" s="72"/>
      <c r="D57" s="130">
        <v>4</v>
      </c>
      <c r="E57" s="234" t="s">
        <v>39</v>
      </c>
      <c r="F57" s="235"/>
      <c r="G57" s="75"/>
      <c r="H57" s="131">
        <v>0</v>
      </c>
      <c r="I57" s="234" t="s">
        <v>39</v>
      </c>
      <c r="J57" s="235"/>
      <c r="K57" s="78"/>
      <c r="L57" s="125">
        <f>L55-(I46*L59)</f>
        <v>20.085627591428572</v>
      </c>
    </row>
    <row r="58" spans="1:14" ht="15.75" thickBot="1" x14ac:dyDescent="0.3">
      <c r="A58" s="71"/>
      <c r="B58" s="72"/>
      <c r="C58" s="72"/>
      <c r="D58" s="82"/>
      <c r="E58" s="74"/>
      <c r="F58" s="75"/>
      <c r="G58" s="75"/>
      <c r="H58" s="76"/>
      <c r="I58" s="77"/>
      <c r="J58" s="78"/>
      <c r="K58" s="78"/>
      <c r="L58" s="79"/>
    </row>
    <row r="59" spans="1:14" ht="15.75" thickBot="1" x14ac:dyDescent="0.3">
      <c r="A59" s="80" t="s">
        <v>40</v>
      </c>
      <c r="B59" s="81"/>
      <c r="C59" s="72"/>
      <c r="D59" s="124">
        <f>(D55-D57)/I46</f>
        <v>1.9754279498245617</v>
      </c>
      <c r="E59" s="80" t="s">
        <v>40</v>
      </c>
      <c r="F59" s="83"/>
      <c r="G59" s="75"/>
      <c r="H59" s="124">
        <f>(H55-H57)/I46</f>
        <v>2.4666560200000003</v>
      </c>
      <c r="I59" s="80" t="s">
        <v>40</v>
      </c>
      <c r="J59" s="83"/>
      <c r="K59" s="78"/>
      <c r="L59" s="131">
        <v>0</v>
      </c>
      <c r="N59" s="5"/>
    </row>
    <row r="60" spans="1:14" ht="15.75" thickBot="1" x14ac:dyDescent="0.3">
      <c r="A60" s="71"/>
      <c r="B60" s="72"/>
      <c r="C60" s="72"/>
      <c r="D60" s="68"/>
      <c r="E60" s="74"/>
      <c r="F60" s="75"/>
      <c r="G60" s="75"/>
      <c r="H60" s="76"/>
      <c r="I60" s="84"/>
      <c r="J60" s="78"/>
      <c r="K60" s="78"/>
      <c r="L60" s="79"/>
    </row>
    <row r="61" spans="1:14" ht="15.75" thickBot="1" x14ac:dyDescent="0.3">
      <c r="A61" s="217" t="s">
        <v>42</v>
      </c>
      <c r="B61" s="218"/>
      <c r="C61" s="218"/>
      <c r="D61" s="125">
        <f>D48*1.07</f>
        <v>29.647307932692311</v>
      </c>
      <c r="E61" s="217" t="s">
        <v>42</v>
      </c>
      <c r="F61" s="231"/>
      <c r="G61" s="231"/>
      <c r="H61" s="125">
        <f>D48*1.07</f>
        <v>29.647307932692311</v>
      </c>
      <c r="I61" s="217" t="s">
        <v>42</v>
      </c>
      <c r="J61" s="231"/>
      <c r="K61" s="231"/>
      <c r="L61" s="85">
        <f>D48*1.07</f>
        <v>29.647307932692311</v>
      </c>
    </row>
  </sheetData>
  <sheetProtection password="CCE4" sheet="1" objects="1" scenarios="1"/>
  <mergeCells count="61">
    <mergeCell ref="E54:H54"/>
    <mergeCell ref="A54:D54"/>
    <mergeCell ref="K4:L4"/>
    <mergeCell ref="G6:H6"/>
    <mergeCell ref="I6:J6"/>
    <mergeCell ref="F38:G38"/>
    <mergeCell ref="F42:H42"/>
    <mergeCell ref="F36:G36"/>
    <mergeCell ref="F40:H40"/>
    <mergeCell ref="A41:B41"/>
    <mergeCell ref="A42:B42"/>
    <mergeCell ref="E52:L52"/>
    <mergeCell ref="A43:B43"/>
    <mergeCell ref="A44:B44"/>
    <mergeCell ref="A46:C46"/>
    <mergeCell ref="A18:D18"/>
    <mergeCell ref="A33:J33"/>
    <mergeCell ref="A21:H21"/>
    <mergeCell ref="A25:H25"/>
    <mergeCell ref="A29:H29"/>
    <mergeCell ref="A61:C61"/>
    <mergeCell ref="A50:J51"/>
    <mergeCell ref="A53:D53"/>
    <mergeCell ref="F53:I53"/>
    <mergeCell ref="A52:B52"/>
    <mergeCell ref="E61:G61"/>
    <mergeCell ref="E55:G55"/>
    <mergeCell ref="E57:F57"/>
    <mergeCell ref="I55:K55"/>
    <mergeCell ref="I57:J57"/>
    <mergeCell ref="I61:K61"/>
    <mergeCell ref="I54:L54"/>
    <mergeCell ref="A22:H23"/>
    <mergeCell ref="I22:I23"/>
    <mergeCell ref="A26:H27"/>
    <mergeCell ref="I26:I27"/>
    <mergeCell ref="A20:D20"/>
    <mergeCell ref="A38:B38"/>
    <mergeCell ref="A40:C40"/>
    <mergeCell ref="A16:D16"/>
    <mergeCell ref="F16:G16"/>
    <mergeCell ref="D6:E6"/>
    <mergeCell ref="A8:B8"/>
    <mergeCell ref="D8:E8"/>
    <mergeCell ref="G8:H8"/>
    <mergeCell ref="A10:B10"/>
    <mergeCell ref="D10:G10"/>
    <mergeCell ref="A12:C12"/>
    <mergeCell ref="E12:G12"/>
    <mergeCell ref="A14:B14"/>
    <mergeCell ref="D14:E14"/>
    <mergeCell ref="G14:H14"/>
    <mergeCell ref="A19:D19"/>
    <mergeCell ref="H18:I18"/>
    <mergeCell ref="A1:J1"/>
    <mergeCell ref="A2:J2"/>
    <mergeCell ref="A4:B4"/>
    <mergeCell ref="C4:D4"/>
    <mergeCell ref="E4:F4"/>
    <mergeCell ref="G4:H4"/>
    <mergeCell ref="I4:J4"/>
  </mergeCells>
  <pageMargins left="0.7" right="0.7" top="0.78740157499999996" bottom="0.78740157499999996" header="0.3" footer="0.3"/>
  <pageSetup paperSize="9" scale="89" orientation="landscape" r:id="rId1"/>
  <headerFooter>
    <oddHeader>&amp;L&amp;F&amp;R&amp;D</oddHeader>
    <oddFooter>&amp;L&amp;A&amp;R&amp;P</oddFooter>
  </headerFooter>
  <rowBreaks count="1" manualBreakCount="1">
    <brk id="31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"/>
  <sheetViews>
    <sheetView tabSelected="1" zoomScale="115" zoomScaleNormal="115" workbookViewId="0">
      <selection activeCell="C43" sqref="C43"/>
    </sheetView>
  </sheetViews>
  <sheetFormatPr baseColWidth="10" defaultRowHeight="15" x14ac:dyDescent="0.25"/>
  <cols>
    <col min="1" max="5" width="11.42578125" style="44"/>
    <col min="6" max="6" width="14.7109375" style="44" customWidth="1"/>
    <col min="7" max="7" width="11.42578125" style="44"/>
    <col min="8" max="8" width="16.28515625" style="44" customWidth="1"/>
    <col min="9" max="9" width="13" style="44" customWidth="1"/>
    <col min="10" max="16384" width="11.42578125" style="44"/>
  </cols>
  <sheetData>
    <row r="1" spans="1:12" ht="24" thickBot="1" x14ac:dyDescent="0.4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5"/>
      <c r="K1" s="43"/>
    </row>
    <row r="2" spans="1:12" ht="24" thickBot="1" x14ac:dyDescent="0.4">
      <c r="A2" s="196" t="s">
        <v>31</v>
      </c>
      <c r="B2" s="194"/>
      <c r="C2" s="194"/>
      <c r="D2" s="194"/>
      <c r="E2" s="194"/>
      <c r="F2" s="194"/>
      <c r="G2" s="194"/>
      <c r="H2" s="194"/>
      <c r="I2" s="194"/>
      <c r="J2" s="195"/>
      <c r="K2" s="43"/>
    </row>
    <row r="4" spans="1:12" x14ac:dyDescent="0.25">
      <c r="A4" s="191" t="s">
        <v>1</v>
      </c>
      <c r="B4" s="191"/>
      <c r="C4" s="197"/>
      <c r="D4" s="197"/>
      <c r="E4" s="191" t="s">
        <v>2</v>
      </c>
      <c r="F4" s="191"/>
      <c r="G4" s="197"/>
      <c r="H4" s="197"/>
      <c r="I4" s="198"/>
      <c r="J4" s="250"/>
      <c r="K4" s="230"/>
      <c r="L4" s="251"/>
    </row>
    <row r="6" spans="1:12" x14ac:dyDescent="0.25">
      <c r="A6" s="91" t="s">
        <v>3</v>
      </c>
      <c r="B6" s="91"/>
      <c r="C6" s="137"/>
      <c r="D6" s="199" t="s">
        <v>4</v>
      </c>
      <c r="E6" s="199"/>
      <c r="F6" s="138"/>
      <c r="G6" s="191" t="s">
        <v>66</v>
      </c>
      <c r="H6" s="252"/>
      <c r="I6" s="244"/>
      <c r="J6" s="245"/>
    </row>
    <row r="7" spans="1:12" x14ac:dyDescent="0.25">
      <c r="C7" s="5"/>
    </row>
    <row r="8" spans="1:12" x14ac:dyDescent="0.25">
      <c r="A8" s="191" t="s">
        <v>5</v>
      </c>
      <c r="B8" s="191"/>
      <c r="C8" s="138"/>
      <c r="D8" s="191" t="s">
        <v>28</v>
      </c>
      <c r="E8" s="200"/>
      <c r="F8" s="132"/>
      <c r="G8" s="191" t="s">
        <v>17</v>
      </c>
      <c r="H8" s="191"/>
      <c r="I8" s="128"/>
    </row>
    <row r="10" spans="1:12" x14ac:dyDescent="0.25">
      <c r="A10" s="191" t="s">
        <v>18</v>
      </c>
      <c r="B10" s="191"/>
      <c r="C10" s="137"/>
      <c r="D10" s="191" t="s">
        <v>6</v>
      </c>
      <c r="E10" s="191"/>
      <c r="F10" s="191"/>
      <c r="G10" s="191"/>
      <c r="H10" s="138"/>
    </row>
    <row r="12" spans="1:12" x14ac:dyDescent="0.25">
      <c r="A12" s="191" t="s">
        <v>16</v>
      </c>
      <c r="B12" s="191"/>
      <c r="C12" s="191"/>
      <c r="D12" s="132"/>
      <c r="E12" s="201"/>
      <c r="F12" s="201"/>
      <c r="G12" s="201"/>
      <c r="H12" s="47"/>
    </row>
    <row r="13" spans="1:12" ht="15.75" thickBot="1" x14ac:dyDescent="0.3">
      <c r="E13" s="92"/>
    </row>
    <row r="14" spans="1:12" ht="15.75" thickBot="1" x14ac:dyDescent="0.3">
      <c r="A14" s="191" t="s">
        <v>7</v>
      </c>
      <c r="B14" s="191"/>
      <c r="C14" s="137"/>
      <c r="D14" s="191" t="s">
        <v>9</v>
      </c>
      <c r="E14" s="191"/>
      <c r="F14" s="133"/>
      <c r="G14" s="191" t="s">
        <v>15</v>
      </c>
      <c r="H14" s="191"/>
      <c r="I14" s="140">
        <f>(C14*F14)*52</f>
        <v>0</v>
      </c>
    </row>
    <row r="16" spans="1:12" x14ac:dyDescent="0.25">
      <c r="A16" s="191" t="s">
        <v>11</v>
      </c>
      <c r="B16" s="191"/>
      <c r="C16" s="191"/>
      <c r="D16" s="191"/>
      <c r="E16" s="3">
        <v>25</v>
      </c>
      <c r="F16" s="191" t="s">
        <v>12</v>
      </c>
      <c r="G16" s="191"/>
      <c r="H16" s="3">
        <v>1.17</v>
      </c>
    </row>
    <row r="17" spans="1:13" ht="15.75" thickBot="1" x14ac:dyDescent="0.3"/>
    <row r="18" spans="1:13" ht="15.75" thickBot="1" x14ac:dyDescent="0.3">
      <c r="A18" s="191" t="s">
        <v>13</v>
      </c>
      <c r="B18" s="191"/>
      <c r="C18" s="191"/>
      <c r="D18" s="191"/>
      <c r="E18" s="89">
        <v>1</v>
      </c>
      <c r="F18" s="93" t="s">
        <v>14</v>
      </c>
      <c r="G18" s="120">
        <f>(I14+(I14*(E16/100)))*H16</f>
        <v>0</v>
      </c>
      <c r="H18" s="253" t="s">
        <v>101</v>
      </c>
      <c r="I18" s="192"/>
      <c r="J18" s="141"/>
    </row>
    <row r="19" spans="1:13" ht="15.75" thickBot="1" x14ac:dyDescent="0.3">
      <c r="A19" s="191" t="s">
        <v>45</v>
      </c>
      <c r="B19" s="202"/>
      <c r="C19" s="202"/>
      <c r="D19" s="202"/>
      <c r="E19" s="137"/>
      <c r="F19" s="94"/>
      <c r="G19" s="120">
        <f>G18*E19</f>
        <v>0</v>
      </c>
    </row>
    <row r="20" spans="1:13" ht="15.75" thickBot="1" x14ac:dyDescent="0.3">
      <c r="A20" s="201"/>
      <c r="B20" s="201"/>
      <c r="C20" s="201"/>
      <c r="D20" s="201"/>
      <c r="E20" s="45"/>
      <c r="F20" s="94"/>
      <c r="G20" s="48"/>
    </row>
    <row r="21" spans="1:13" ht="24.75" customHeight="1" thickBot="1" x14ac:dyDescent="0.3">
      <c r="A21" s="214" t="s">
        <v>56</v>
      </c>
      <c r="B21" s="215"/>
      <c r="C21" s="215"/>
      <c r="D21" s="215"/>
      <c r="E21" s="215"/>
      <c r="F21" s="215"/>
      <c r="G21" s="215"/>
      <c r="H21" s="215"/>
      <c r="I21" s="134"/>
      <c r="J21" s="50"/>
      <c r="K21" s="51"/>
    </row>
    <row r="22" spans="1:13" ht="15.75" x14ac:dyDescent="0.25">
      <c r="A22" s="203" t="s">
        <v>55</v>
      </c>
      <c r="B22" s="204"/>
      <c r="C22" s="204"/>
      <c r="D22" s="204"/>
      <c r="E22" s="204"/>
      <c r="F22" s="204"/>
      <c r="G22" s="204"/>
      <c r="H22" s="204"/>
      <c r="I22" s="207" t="e">
        <f>H10/C6</f>
        <v>#DIV/0!</v>
      </c>
      <c r="J22" s="52"/>
    </row>
    <row r="23" spans="1:13" ht="16.5" thickBot="1" x14ac:dyDescent="0.3">
      <c r="A23" s="205"/>
      <c r="B23" s="206"/>
      <c r="C23" s="206"/>
      <c r="D23" s="206"/>
      <c r="E23" s="206"/>
      <c r="F23" s="206"/>
      <c r="G23" s="206"/>
      <c r="H23" s="206"/>
      <c r="I23" s="208"/>
      <c r="J23" s="53"/>
    </row>
    <row r="24" spans="1:13" ht="15.75" thickBot="1" x14ac:dyDescent="0.3"/>
    <row r="25" spans="1:13" ht="28.5" customHeight="1" thickBot="1" x14ac:dyDescent="0.3">
      <c r="A25" s="214" t="s">
        <v>97</v>
      </c>
      <c r="B25" s="215"/>
      <c r="C25" s="215"/>
      <c r="D25" s="215"/>
      <c r="E25" s="215"/>
      <c r="F25" s="215"/>
      <c r="G25" s="215"/>
      <c r="H25" s="215"/>
      <c r="I25" s="139"/>
      <c r="J25" s="55"/>
      <c r="K25" s="51"/>
    </row>
    <row r="26" spans="1:13" x14ac:dyDescent="0.25">
      <c r="A26" s="203" t="s">
        <v>57</v>
      </c>
      <c r="B26" s="209"/>
      <c r="C26" s="209"/>
      <c r="D26" s="209"/>
      <c r="E26" s="209"/>
      <c r="F26" s="209"/>
      <c r="G26" s="209"/>
      <c r="H26" s="209"/>
      <c r="I26" s="207">
        <f>((I8*C10)/100)</f>
        <v>0</v>
      </c>
      <c r="J26" s="56"/>
    </row>
    <row r="27" spans="1:13" ht="15.75" thickBot="1" x14ac:dyDescent="0.3">
      <c r="A27" s="210"/>
      <c r="B27" s="211"/>
      <c r="C27" s="211"/>
      <c r="D27" s="211"/>
      <c r="E27" s="211"/>
      <c r="F27" s="211"/>
      <c r="G27" s="211"/>
      <c r="H27" s="211"/>
      <c r="I27" s="254"/>
      <c r="J27" s="57"/>
    </row>
    <row r="28" spans="1:13" ht="15.75" thickBot="1" x14ac:dyDescent="0.3">
      <c r="D28" s="58"/>
      <c r="M28" s="5"/>
    </row>
    <row r="29" spans="1:13" ht="24" customHeight="1" thickBot="1" x14ac:dyDescent="0.3">
      <c r="A29" s="214" t="s">
        <v>43</v>
      </c>
      <c r="B29" s="215"/>
      <c r="C29" s="215"/>
      <c r="D29" s="215"/>
      <c r="E29" s="215"/>
      <c r="F29" s="215"/>
      <c r="G29" s="215"/>
      <c r="H29" s="215"/>
      <c r="I29" s="135"/>
      <c r="J29" s="60"/>
      <c r="K29" s="51"/>
    </row>
    <row r="30" spans="1:13" ht="24" customHeight="1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3" ht="24" hidden="1" customHeight="1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3" ht="15.75" thickBot="1" x14ac:dyDescent="0.3"/>
    <row r="33" spans="1:13" ht="27.75" customHeight="1" thickBot="1" x14ac:dyDescent="0.3">
      <c r="A33" s="214" t="s">
        <v>59</v>
      </c>
      <c r="B33" s="215"/>
      <c r="C33" s="215"/>
      <c r="D33" s="215"/>
      <c r="E33" s="215"/>
      <c r="F33" s="215"/>
      <c r="G33" s="215"/>
      <c r="H33" s="215"/>
      <c r="I33" s="215"/>
      <c r="J33" s="216"/>
      <c r="K33" s="51"/>
    </row>
    <row r="34" spans="1:13" s="58" customFormat="1" ht="19.5" customHeight="1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3" ht="2.25" customHeight="1" thickBot="1" x14ac:dyDescent="0.3"/>
    <row r="36" spans="1:13" ht="15.75" thickBot="1" x14ac:dyDescent="0.3">
      <c r="A36" s="61" t="s">
        <v>20</v>
      </c>
      <c r="B36" s="61"/>
      <c r="D36" s="62">
        <f>I21</f>
        <v>0</v>
      </c>
      <c r="F36" s="199" t="s">
        <v>68</v>
      </c>
      <c r="G36" s="199"/>
      <c r="I36" s="121">
        <f>F6</f>
        <v>0</v>
      </c>
    </row>
    <row r="37" spans="1:13" ht="15.75" thickBot="1" x14ac:dyDescent="0.3">
      <c r="A37" s="61" t="s">
        <v>54</v>
      </c>
      <c r="B37" s="61"/>
      <c r="D37" s="62" t="e">
        <f>I22</f>
        <v>#DIV/0!</v>
      </c>
      <c r="F37" s="90"/>
      <c r="G37" s="90"/>
      <c r="I37" s="94"/>
    </row>
    <row r="38" spans="1:13" ht="15.75" thickBot="1" x14ac:dyDescent="0.3">
      <c r="A38" s="199" t="s">
        <v>21</v>
      </c>
      <c r="B38" s="200"/>
      <c r="D38" s="62">
        <f>I25*F6</f>
        <v>0</v>
      </c>
      <c r="F38" s="199" t="s">
        <v>69</v>
      </c>
      <c r="G38" s="252"/>
      <c r="I38" s="123">
        <f>I6</f>
        <v>0</v>
      </c>
    </row>
    <row r="39" spans="1:13" x14ac:dyDescent="0.25">
      <c r="A39" s="91" t="s">
        <v>58</v>
      </c>
      <c r="B39" s="92"/>
      <c r="D39" s="62">
        <f>((C10*I8)/100)*F6</f>
        <v>0</v>
      </c>
      <c r="I39" s="95"/>
    </row>
    <row r="40" spans="1:13" x14ac:dyDescent="0.25">
      <c r="A40" s="199" t="s">
        <v>22</v>
      </c>
      <c r="B40" s="200"/>
      <c r="C40" s="200"/>
      <c r="D40" s="62">
        <f>I29</f>
        <v>0</v>
      </c>
      <c r="F40" s="199" t="s">
        <v>30</v>
      </c>
      <c r="G40" s="199"/>
      <c r="H40" s="199"/>
      <c r="I40" s="138"/>
    </row>
    <row r="41" spans="1:13" ht="15.75" thickBot="1" x14ac:dyDescent="0.3">
      <c r="A41" s="199" t="s">
        <v>29</v>
      </c>
      <c r="B41" s="200"/>
      <c r="C41" s="92"/>
      <c r="D41" s="62">
        <f>(G18+G19)+((G18+G19)*(J18/100))</f>
        <v>0</v>
      </c>
      <c r="I41" s="45"/>
    </row>
    <row r="42" spans="1:13" ht="15.75" thickBot="1" x14ac:dyDescent="0.3">
      <c r="A42" s="246" t="s">
        <v>23</v>
      </c>
      <c r="B42" s="200"/>
      <c r="D42" s="62" t="e">
        <f>SUM(D36:D41)</f>
        <v>#DIV/0!</v>
      </c>
      <c r="F42" s="199" t="s">
        <v>34</v>
      </c>
      <c r="G42" s="199"/>
      <c r="H42" s="199"/>
      <c r="I42" s="124" t="e">
        <f>I6/I40</f>
        <v>#DIV/0!</v>
      </c>
    </row>
    <row r="43" spans="1:13" ht="15.75" x14ac:dyDescent="0.25">
      <c r="A43" s="246" t="s">
        <v>44</v>
      </c>
      <c r="B43" s="200"/>
      <c r="C43" s="129"/>
      <c r="D43" s="62" t="e">
        <f>D42*(C43/100)</f>
        <v>#DIV/0!</v>
      </c>
      <c r="I43" s="45"/>
      <c r="J43" s="58"/>
    </row>
    <row r="44" spans="1:13" x14ac:dyDescent="0.25">
      <c r="A44" s="246" t="s">
        <v>25</v>
      </c>
      <c r="B44" s="200"/>
      <c r="D44" s="62" t="e">
        <f>SUM(D42:D43)</f>
        <v>#DIV/0!</v>
      </c>
      <c r="F44" s="61" t="s">
        <v>26</v>
      </c>
      <c r="G44" s="61"/>
      <c r="I44" s="137"/>
    </row>
    <row r="45" spans="1:13" ht="15.75" thickBot="1" x14ac:dyDescent="0.3">
      <c r="D45" s="64"/>
      <c r="F45" s="90"/>
      <c r="G45" s="90"/>
      <c r="H45" s="58"/>
      <c r="I45" s="46"/>
    </row>
    <row r="46" spans="1:13" ht="15.75" thickBot="1" x14ac:dyDescent="0.3">
      <c r="A46" s="199" t="s">
        <v>35</v>
      </c>
      <c r="B46" s="199"/>
      <c r="C46" s="199"/>
      <c r="D46" s="62" t="e">
        <f>D44/F6</f>
        <v>#DIV/0!</v>
      </c>
      <c r="F46" s="61" t="s">
        <v>27</v>
      </c>
      <c r="G46" s="61"/>
      <c r="H46" s="61"/>
      <c r="I46" s="124" t="e">
        <f>I42*(I44/100)</f>
        <v>#DIV/0!</v>
      </c>
    </row>
    <row r="47" spans="1:13" ht="15.75" thickBot="1" x14ac:dyDescent="0.3">
      <c r="D47" s="64"/>
      <c r="I47" s="45"/>
    </row>
    <row r="48" spans="1:13" ht="15.75" thickBot="1" x14ac:dyDescent="0.3">
      <c r="A48" s="61" t="s">
        <v>36</v>
      </c>
      <c r="B48" s="61"/>
      <c r="C48" s="61"/>
      <c r="D48" s="65" t="e">
        <f>D44/((F14*52)+((F14*E19)*52))</f>
        <v>#DIV/0!</v>
      </c>
      <c r="F48" s="91" t="s">
        <v>37</v>
      </c>
      <c r="G48" s="122"/>
      <c r="H48" s="90"/>
      <c r="I48" s="124" t="e">
        <f>((D44*I6)/F6)/I40</f>
        <v>#DIV/0!</v>
      </c>
      <c r="M48" s="5"/>
    </row>
    <row r="49" spans="1:14" ht="15.75" thickBot="1" x14ac:dyDescent="0.3">
      <c r="D49" s="64"/>
      <c r="F49" s="66"/>
      <c r="G49" s="66"/>
      <c r="H49" s="66"/>
      <c r="I49" s="67"/>
      <c r="M49" s="5"/>
    </row>
    <row r="50" spans="1:14" x14ac:dyDescent="0.25">
      <c r="A50" s="203" t="s">
        <v>47</v>
      </c>
      <c r="B50" s="219"/>
      <c r="C50" s="219"/>
      <c r="D50" s="219"/>
      <c r="E50" s="219"/>
      <c r="F50" s="219"/>
      <c r="G50" s="219"/>
      <c r="H50" s="219"/>
      <c r="I50" s="219"/>
      <c r="J50" s="220"/>
    </row>
    <row r="51" spans="1:14" ht="15.75" thickBot="1" x14ac:dyDescent="0.3">
      <c r="A51" s="221"/>
      <c r="B51" s="222"/>
      <c r="C51" s="222"/>
      <c r="D51" s="222"/>
      <c r="E51" s="223"/>
      <c r="F51" s="223"/>
      <c r="G51" s="223"/>
      <c r="H51" s="223"/>
      <c r="I51" s="223"/>
      <c r="J51" s="224"/>
      <c r="N51" s="5"/>
    </row>
    <row r="52" spans="1:14" ht="15.75" thickBot="1" x14ac:dyDescent="0.3">
      <c r="A52" s="229"/>
      <c r="B52" s="230"/>
      <c r="C52" s="90"/>
      <c r="D52" s="63"/>
      <c r="E52" s="247" t="s">
        <v>62</v>
      </c>
      <c r="F52" s="248"/>
      <c r="G52" s="248"/>
      <c r="H52" s="248"/>
      <c r="I52" s="248"/>
      <c r="J52" s="248"/>
      <c r="K52" s="248"/>
      <c r="L52" s="249"/>
    </row>
    <row r="53" spans="1:14" ht="15.75" thickBot="1" x14ac:dyDescent="0.3">
      <c r="A53" s="225"/>
      <c r="B53" s="225"/>
      <c r="C53" s="226"/>
      <c r="D53" s="226"/>
      <c r="F53" s="227"/>
      <c r="G53" s="228"/>
      <c r="H53" s="228"/>
      <c r="I53" s="228"/>
      <c r="M53" s="68"/>
    </row>
    <row r="54" spans="1:14" ht="15.75" thickBot="1" x14ac:dyDescent="0.3">
      <c r="A54" s="242" t="s">
        <v>41</v>
      </c>
      <c r="B54" s="243"/>
      <c r="C54" s="194"/>
      <c r="D54" s="195"/>
      <c r="E54" s="239" t="s">
        <v>51</v>
      </c>
      <c r="F54" s="240"/>
      <c r="G54" s="240"/>
      <c r="H54" s="241"/>
      <c r="I54" s="236" t="s">
        <v>48</v>
      </c>
      <c r="J54" s="237"/>
      <c r="K54" s="237"/>
      <c r="L54" s="238"/>
    </row>
    <row r="55" spans="1:14" ht="15.75" thickBot="1" x14ac:dyDescent="0.3">
      <c r="A55" s="69" t="s">
        <v>38</v>
      </c>
      <c r="B55" s="70"/>
      <c r="C55" s="70"/>
      <c r="D55" s="124" t="e">
        <f>I48*1.07</f>
        <v>#DIV/0!</v>
      </c>
      <c r="E55" s="232" t="s">
        <v>61</v>
      </c>
      <c r="F55" s="233"/>
      <c r="G55" s="233"/>
      <c r="H55" s="124" t="e">
        <f>I48*1.07</f>
        <v>#DIV/0!</v>
      </c>
      <c r="I55" s="232" t="s">
        <v>61</v>
      </c>
      <c r="J55" s="233"/>
      <c r="K55" s="233"/>
      <c r="L55" s="124" t="e">
        <f>I48*1.07</f>
        <v>#DIV/0!</v>
      </c>
    </row>
    <row r="56" spans="1:14" ht="15.75" thickBot="1" x14ac:dyDescent="0.3">
      <c r="A56" s="71"/>
      <c r="B56" s="72"/>
      <c r="C56" s="72"/>
      <c r="D56" s="73"/>
      <c r="E56" s="74"/>
      <c r="F56" s="75"/>
      <c r="G56" s="75"/>
      <c r="H56" s="76"/>
      <c r="I56" s="77"/>
      <c r="J56" s="78"/>
      <c r="K56" s="78"/>
      <c r="L56" s="79"/>
    </row>
    <row r="57" spans="1:14" ht="15.75" thickBot="1" x14ac:dyDescent="0.3">
      <c r="A57" s="80" t="s">
        <v>39</v>
      </c>
      <c r="B57" s="81"/>
      <c r="C57" s="72"/>
      <c r="D57" s="130"/>
      <c r="E57" s="234" t="s">
        <v>39</v>
      </c>
      <c r="F57" s="235"/>
      <c r="G57" s="75"/>
      <c r="H57" s="131"/>
      <c r="I57" s="234" t="s">
        <v>39</v>
      </c>
      <c r="J57" s="235"/>
      <c r="K57" s="78"/>
      <c r="L57" s="125" t="e">
        <f>L55-(I46*L59)</f>
        <v>#DIV/0!</v>
      </c>
    </row>
    <row r="58" spans="1:14" ht="15.75" thickBot="1" x14ac:dyDescent="0.3">
      <c r="A58" s="71"/>
      <c r="B58" s="72"/>
      <c r="C58" s="72"/>
      <c r="D58" s="82"/>
      <c r="E58" s="74"/>
      <c r="F58" s="75"/>
      <c r="G58" s="75"/>
      <c r="H58" s="76"/>
      <c r="I58" s="77"/>
      <c r="J58" s="78"/>
      <c r="K58" s="78"/>
      <c r="L58" s="79"/>
      <c r="N58" s="5"/>
    </row>
    <row r="59" spans="1:14" ht="15.75" thickBot="1" x14ac:dyDescent="0.3">
      <c r="A59" s="80" t="s">
        <v>40</v>
      </c>
      <c r="B59" s="81"/>
      <c r="C59" s="72"/>
      <c r="D59" s="124" t="e">
        <f>(D55-D57)/I46</f>
        <v>#DIV/0!</v>
      </c>
      <c r="E59" s="80" t="s">
        <v>40</v>
      </c>
      <c r="F59" s="83"/>
      <c r="G59" s="75"/>
      <c r="H59" s="124" t="e">
        <f>(H55-H57)/I46</f>
        <v>#DIV/0!</v>
      </c>
      <c r="I59" s="80" t="s">
        <v>40</v>
      </c>
      <c r="J59" s="83"/>
      <c r="K59" s="78"/>
      <c r="L59" s="131"/>
    </row>
    <row r="60" spans="1:14" ht="15.75" thickBot="1" x14ac:dyDescent="0.3">
      <c r="A60" s="71"/>
      <c r="B60" s="72"/>
      <c r="C60" s="72"/>
      <c r="D60" s="68"/>
      <c r="E60" s="74"/>
      <c r="F60" s="75"/>
      <c r="G60" s="75"/>
      <c r="H60" s="76"/>
      <c r="I60" s="84"/>
      <c r="J60" s="78"/>
      <c r="K60" s="78"/>
      <c r="L60" s="79"/>
    </row>
    <row r="61" spans="1:14" ht="15.75" thickBot="1" x14ac:dyDescent="0.3">
      <c r="A61" s="217" t="s">
        <v>42</v>
      </c>
      <c r="B61" s="218"/>
      <c r="C61" s="218"/>
      <c r="D61" s="125" t="e">
        <f>D48*1.07</f>
        <v>#DIV/0!</v>
      </c>
      <c r="E61" s="217" t="s">
        <v>42</v>
      </c>
      <c r="F61" s="231"/>
      <c r="G61" s="231"/>
      <c r="H61" s="125" t="e">
        <f>D48*1.07</f>
        <v>#DIV/0!</v>
      </c>
      <c r="I61" s="217" t="s">
        <v>42</v>
      </c>
      <c r="J61" s="231"/>
      <c r="K61" s="231"/>
      <c r="L61" s="85" t="e">
        <f>D48*1.07</f>
        <v>#DIV/0!</v>
      </c>
    </row>
  </sheetData>
  <sheetProtection password="CCE4" sheet="1" objects="1" scenarios="1" selectLockedCells="1"/>
  <mergeCells count="61">
    <mergeCell ref="E55:G55"/>
    <mergeCell ref="I55:K55"/>
    <mergeCell ref="E57:F57"/>
    <mergeCell ref="I57:J57"/>
    <mergeCell ref="A61:C61"/>
    <mergeCell ref="E61:G61"/>
    <mergeCell ref="I61:K61"/>
    <mergeCell ref="A54:D54"/>
    <mergeCell ref="E54:H54"/>
    <mergeCell ref="I54:L54"/>
    <mergeCell ref="A41:B41"/>
    <mergeCell ref="A42:B42"/>
    <mergeCell ref="F42:H42"/>
    <mergeCell ref="A43:B43"/>
    <mergeCell ref="A44:B44"/>
    <mergeCell ref="A46:C46"/>
    <mergeCell ref="A50:J51"/>
    <mergeCell ref="A52:B52"/>
    <mergeCell ref="E52:L52"/>
    <mergeCell ref="A53:D53"/>
    <mergeCell ref="F53:I53"/>
    <mergeCell ref="F36:G36"/>
    <mergeCell ref="A38:B38"/>
    <mergeCell ref="F38:G38"/>
    <mergeCell ref="A40:C40"/>
    <mergeCell ref="F40:H40"/>
    <mergeCell ref="A25:H25"/>
    <mergeCell ref="A26:H27"/>
    <mergeCell ref="I26:I27"/>
    <mergeCell ref="A33:J33"/>
    <mergeCell ref="A29:H29"/>
    <mergeCell ref="A21:H21"/>
    <mergeCell ref="A22:H23"/>
    <mergeCell ref="A10:B10"/>
    <mergeCell ref="D10:G10"/>
    <mergeCell ref="A12:C12"/>
    <mergeCell ref="E12:G12"/>
    <mergeCell ref="A14:B14"/>
    <mergeCell ref="D14:E14"/>
    <mergeCell ref="G14:H14"/>
    <mergeCell ref="A16:D16"/>
    <mergeCell ref="F16:G16"/>
    <mergeCell ref="A18:D18"/>
    <mergeCell ref="A19:D19"/>
    <mergeCell ref="A20:D20"/>
    <mergeCell ref="H18:I18"/>
    <mergeCell ref="I22:I23"/>
    <mergeCell ref="K4:L4"/>
    <mergeCell ref="D6:E6"/>
    <mergeCell ref="G6:H6"/>
    <mergeCell ref="I6:J6"/>
    <mergeCell ref="A8:B8"/>
    <mergeCell ref="D8:E8"/>
    <mergeCell ref="G8:H8"/>
    <mergeCell ref="A1:J1"/>
    <mergeCell ref="A2:J2"/>
    <mergeCell ref="A4:B4"/>
    <mergeCell ref="C4:D4"/>
    <mergeCell ref="E4:F4"/>
    <mergeCell ref="G4:H4"/>
    <mergeCell ref="I4:J4"/>
  </mergeCells>
  <pageMargins left="0.7" right="0.7" top="0.78740157499999996" bottom="0.78740157499999996" header="0.3" footer="0.3"/>
  <pageSetup paperSize="9" scale="89" orientation="landscape" r:id="rId1"/>
  <headerFooter>
    <oddHeader>&amp;L&amp;F&amp;R&amp;D</oddHeader>
    <oddFooter>&amp;L&amp;A&amp;R&amp;P</oddFooter>
  </headerFooter>
  <rowBreaks count="1" manualBreakCount="1">
    <brk id="3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LIESMICH</vt:lpstr>
      <vt:lpstr>Musterkalkulation</vt:lpstr>
      <vt:lpstr>individuelle Kalkulation</vt:lpstr>
      <vt:lpstr>Leerkalkulation</vt:lpstr>
      <vt:lpstr>'individuelle Kalkulation'!Druckbereich</vt:lpstr>
      <vt:lpstr>Leerkalkulation!Druckbereich</vt:lpstr>
      <vt:lpstr>Musterkalkulation!Druckbereich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Wilken</dc:creator>
  <cp:lastModifiedBy>Wilken</cp:lastModifiedBy>
  <cp:lastPrinted>2014-05-30T11:49:17Z</cp:lastPrinted>
  <dcterms:created xsi:type="dcterms:W3CDTF">2014-05-12T07:43:34Z</dcterms:created>
  <dcterms:modified xsi:type="dcterms:W3CDTF">2014-06-25T12:15:26Z</dcterms:modified>
</cp:coreProperties>
</file>